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ypothèses" sheetId="1" state="visible" r:id="rId1"/>
    <sheet xmlns:r="http://schemas.openxmlformats.org/officeDocument/2006/relationships" name="État locatif" sheetId="2" state="visible" r:id="rId2"/>
    <sheet xmlns:r="http://schemas.openxmlformats.org/officeDocument/2006/relationships" name="Dépenses et RNE" sheetId="3" state="visible" r:id="rId3"/>
    <sheet xmlns:r="http://schemas.openxmlformats.org/officeDocument/2006/relationships" name="DCF" sheetId="4" state="visible" r:id="rId4"/>
    <sheet xmlns:r="http://schemas.openxmlformats.org/officeDocument/2006/relationships" name="Financemen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$&quot;"/>
    <numFmt numFmtId="165" formatCode="0.0000"/>
    <numFmt numFmtId="166" formatCode="0.000000"/>
    <numFmt numFmtId="167" formatCode="0.000"/>
  </numFmts>
  <fonts count="5">
    <font>
      <name val="Calibri"/>
      <family val="2"/>
      <color theme="1"/>
      <sz val="11"/>
      <scheme val="minor"/>
    </font>
    <font>
      <i val="1"/>
      <color rgb="00606670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3E7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6" customWidth="1" min="1" max="1"/>
    <col width="14" customWidth="1" min="2" max="2"/>
  </cols>
  <sheetData>
    <row r="1">
      <c r="A1" s="1" t="inlineStr">
        <is>
          <t>DONNÉES SYNTHÉTIQUES — aucun bien réel. Généré par analysis/python/cases/make_spreadsheets.py</t>
        </is>
      </c>
    </row>
    <row r="2">
      <c r="A2" s="2" t="inlineStr">
        <is>
          <t>Cas 3 — 12 logements à Montréal : capitalisation, DCF et financement (chapitres 28-31, 47)</t>
        </is>
      </c>
    </row>
    <row r="4">
      <c r="A4" t="inlineStr">
        <is>
          <t>Taux d'inoccupation et pertes</t>
        </is>
      </c>
      <c r="B4" s="3" t="n">
        <v>0.039</v>
      </c>
    </row>
    <row r="5">
      <c r="A5" t="inlineStr">
        <is>
          <t>Croissance loyers contractuels (TAL)</t>
        </is>
      </c>
      <c r="B5" s="3" t="n">
        <v>0.031</v>
      </c>
    </row>
    <row r="6">
      <c r="A6" t="inlineStr">
        <is>
          <t>Croissance loyers de marché</t>
        </is>
      </c>
      <c r="B6" s="3" t="n">
        <v>0.035</v>
      </c>
    </row>
    <row r="7">
      <c r="A7" t="inlineStr">
        <is>
          <t>Rotation annuelle</t>
        </is>
      </c>
      <c r="B7" s="3" t="n">
        <v>0.15</v>
      </c>
    </row>
    <row r="8">
      <c r="A8" t="inlineStr">
        <is>
          <t>Croissance des dépenses</t>
        </is>
      </c>
      <c r="B8" s="3" t="n">
        <v>0.03</v>
      </c>
    </row>
    <row r="9">
      <c r="A9" t="inlineStr">
        <is>
          <t>Taux d'actualisation</t>
        </is>
      </c>
      <c r="B9" s="3" t="n">
        <v>0.0725</v>
      </c>
    </row>
    <row r="10">
      <c r="A10" t="inlineStr">
        <is>
          <t>Taux terminal</t>
        </is>
      </c>
      <c r="B10" s="3" t="n">
        <v>0.05</v>
      </c>
    </row>
    <row r="11">
      <c r="A11" t="inlineStr">
        <is>
          <t>Coûts de vente</t>
        </is>
      </c>
      <c r="B11" s="3" t="n">
        <v>0.025</v>
      </c>
    </row>
    <row r="12">
      <c r="A12" t="inlineStr">
        <is>
          <t>Taux de capitalisation retenu (médiane extraite)</t>
        </is>
      </c>
      <c r="B12" s="3" t="n">
        <v>0.04415</v>
      </c>
    </row>
    <row r="13">
      <c r="A13" t="inlineStr">
        <is>
          <t>RPV max</t>
        </is>
      </c>
      <c r="B13" s="3" t="n">
        <v>0.75</v>
      </c>
    </row>
    <row r="14">
      <c r="A14" t="inlineStr">
        <is>
          <t>Taux hypothécaire (nominal, semestriel)</t>
        </is>
      </c>
      <c r="B14" s="3" t="n">
        <v>0.0412</v>
      </c>
    </row>
    <row r="15">
      <c r="A15" t="inlineStr">
        <is>
          <t>Amortissement (mois)</t>
        </is>
      </c>
      <c r="B15" s="4" t="n">
        <v>480</v>
      </c>
    </row>
    <row r="16">
      <c r="A16" t="inlineStr">
        <is>
          <t>RCD minimal</t>
        </is>
      </c>
      <c r="B16" s="5" t="n">
        <v>1.2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DONNÉES SYNTHÉTIQUES — aucun bien réel. Généré par analysis/python/cases/make_spreadsheets.py</t>
        </is>
      </c>
    </row>
    <row r="3">
      <c r="A3" s="6" t="inlineStr">
        <is>
          <t>Logement</t>
        </is>
      </c>
      <c r="B3" s="6" t="inlineStr">
        <is>
          <t>Pièces</t>
        </is>
      </c>
      <c r="C3" s="6" t="inlineStr">
        <is>
          <t>Chambres</t>
        </is>
      </c>
      <c r="D3" s="6" t="inlineStr">
        <is>
          <t>Superficie (m²)</t>
        </is>
      </c>
      <c r="E3" s="6" t="inlineStr">
        <is>
          <t>Loyer contrat ($/mois)</t>
        </is>
      </c>
      <c r="F3" s="6" t="inlineStr">
        <is>
          <t>Loyer marché ($/mois)</t>
        </is>
      </c>
      <c r="G3" s="6" t="inlineStr">
        <is>
          <t>Écart ($/mois)</t>
        </is>
      </c>
      <c r="H3" s="6" t="inlineStr">
        <is>
          <t>Locataire depuis</t>
        </is>
      </c>
    </row>
    <row r="4">
      <c r="A4" t="inlineStr">
        <is>
          <t>101</t>
        </is>
      </c>
      <c r="B4" t="inlineStr">
        <is>
          <t>3½</t>
        </is>
      </c>
      <c r="C4" t="n">
        <v>1</v>
      </c>
      <c r="D4" t="n">
        <v>55</v>
      </c>
      <c r="E4" t="n">
        <v>917</v>
      </c>
      <c r="F4" t="n">
        <v>1015</v>
      </c>
      <c r="G4">
        <f>F4-E4</f>
        <v/>
      </c>
      <c r="H4" t="n">
        <v>2021</v>
      </c>
    </row>
    <row r="5">
      <c r="A5" t="inlineStr">
        <is>
          <t>102</t>
        </is>
      </c>
      <c r="B5" t="inlineStr">
        <is>
          <t>3½</t>
        </is>
      </c>
      <c r="C5" t="n">
        <v>1</v>
      </c>
      <c r="D5" t="n">
        <v>52</v>
      </c>
      <c r="E5" t="n">
        <v>788</v>
      </c>
      <c r="F5" t="n">
        <v>1004</v>
      </c>
      <c r="G5">
        <f>F5-E5</f>
        <v/>
      </c>
      <c r="H5" t="n">
        <v>2014</v>
      </c>
    </row>
    <row r="6">
      <c r="A6" t="inlineStr">
        <is>
          <t>103</t>
        </is>
      </c>
      <c r="B6" t="inlineStr">
        <is>
          <t>3½</t>
        </is>
      </c>
      <c r="C6" t="n">
        <v>1</v>
      </c>
      <c r="D6" t="n">
        <v>51</v>
      </c>
      <c r="E6" t="n">
        <v>728</v>
      </c>
      <c r="F6" t="n">
        <v>1047</v>
      </c>
      <c r="G6">
        <f>F6-E6</f>
        <v/>
      </c>
      <c r="H6" t="n">
        <v>2008</v>
      </c>
    </row>
    <row r="7">
      <c r="A7" t="inlineStr">
        <is>
          <t>104</t>
        </is>
      </c>
      <c r="B7" t="inlineStr">
        <is>
          <t>3½</t>
        </is>
      </c>
      <c r="C7" t="n">
        <v>1</v>
      </c>
      <c r="D7" t="n">
        <v>49</v>
      </c>
      <c r="E7" t="n">
        <v>1068</v>
      </c>
      <c r="F7" t="n">
        <v>1090</v>
      </c>
      <c r="G7">
        <f>F7-E7</f>
        <v/>
      </c>
      <c r="H7" t="n">
        <v>2025</v>
      </c>
    </row>
    <row r="8">
      <c r="A8" t="inlineStr">
        <is>
          <t>201</t>
        </is>
      </c>
      <c r="B8" t="inlineStr">
        <is>
          <t>4½</t>
        </is>
      </c>
      <c r="C8" t="n">
        <v>2</v>
      </c>
      <c r="D8" t="n">
        <v>73</v>
      </c>
      <c r="E8" t="n">
        <v>1144</v>
      </c>
      <c r="F8" t="n">
        <v>1345</v>
      </c>
      <c r="G8">
        <f>F8-E8</f>
        <v/>
      </c>
      <c r="H8" t="n">
        <v>2018</v>
      </c>
    </row>
    <row r="9">
      <c r="A9" t="inlineStr">
        <is>
          <t>202</t>
        </is>
      </c>
      <c r="B9" t="inlineStr">
        <is>
          <t>4½</t>
        </is>
      </c>
      <c r="C9" t="n">
        <v>2</v>
      </c>
      <c r="D9" t="n">
        <v>68</v>
      </c>
      <c r="E9" t="n">
        <v>1191</v>
      </c>
      <c r="F9" t="n">
        <v>1240</v>
      </c>
      <c r="G9">
        <f>F9-E9</f>
        <v/>
      </c>
      <c r="H9" t="n">
        <v>2024</v>
      </c>
    </row>
    <row r="10">
      <c r="A10" t="inlineStr">
        <is>
          <t>203</t>
        </is>
      </c>
      <c r="B10" t="inlineStr">
        <is>
          <t>4½</t>
        </is>
      </c>
      <c r="C10" t="n">
        <v>2</v>
      </c>
      <c r="D10" t="n">
        <v>70</v>
      </c>
      <c r="E10" t="n">
        <v>1167</v>
      </c>
      <c r="F10" t="n">
        <v>1372</v>
      </c>
      <c r="G10">
        <f>F10-E10</f>
        <v/>
      </c>
      <c r="H10" t="n">
        <v>2018</v>
      </c>
    </row>
    <row r="11">
      <c r="A11" t="inlineStr">
        <is>
          <t>204</t>
        </is>
      </c>
      <c r="B11" t="inlineStr">
        <is>
          <t>4½</t>
        </is>
      </c>
      <c r="C11" t="n">
        <v>2</v>
      </c>
      <c r="D11" t="n">
        <v>71</v>
      </c>
      <c r="E11" t="n">
        <v>1064</v>
      </c>
      <c r="F11" t="n">
        <v>1251</v>
      </c>
      <c r="G11">
        <f>F11-E11</f>
        <v/>
      </c>
      <c r="H11" t="n">
        <v>2018</v>
      </c>
    </row>
    <row r="12">
      <c r="A12" t="inlineStr">
        <is>
          <t>301</t>
        </is>
      </c>
      <c r="B12" t="inlineStr">
        <is>
          <t>4½</t>
        </is>
      </c>
      <c r="C12" t="n">
        <v>2</v>
      </c>
      <c r="D12" t="n">
        <v>75</v>
      </c>
      <c r="E12" t="n">
        <v>1328</v>
      </c>
      <c r="F12" t="n">
        <v>1356</v>
      </c>
      <c r="G12">
        <f>F12-E12</f>
        <v/>
      </c>
      <c r="H12" t="n">
        <v>2025</v>
      </c>
    </row>
    <row r="13">
      <c r="A13" t="inlineStr">
        <is>
          <t>302</t>
        </is>
      </c>
      <c r="B13" t="inlineStr">
        <is>
          <t>4½</t>
        </is>
      </c>
      <c r="C13" t="n">
        <v>2</v>
      </c>
      <c r="D13" t="n">
        <v>72</v>
      </c>
      <c r="E13" t="n">
        <v>1258</v>
      </c>
      <c r="F13" t="n">
        <v>1478</v>
      </c>
      <c r="G13">
        <f>F13-E13</f>
        <v/>
      </c>
      <c r="H13" t="n">
        <v>2018</v>
      </c>
    </row>
    <row r="14">
      <c r="A14" t="inlineStr">
        <is>
          <t>303</t>
        </is>
      </c>
      <c r="B14" t="inlineStr">
        <is>
          <t>5½</t>
        </is>
      </c>
      <c r="C14" t="n">
        <v>3</v>
      </c>
      <c r="D14" t="n">
        <v>96</v>
      </c>
      <c r="E14" t="n">
        <v>1526</v>
      </c>
      <c r="F14" t="n">
        <v>1622</v>
      </c>
      <c r="G14">
        <f>F14-E14</f>
        <v/>
      </c>
      <c r="H14" t="n">
        <v>2023</v>
      </c>
    </row>
    <row r="15">
      <c r="A15" t="inlineStr">
        <is>
          <t>304</t>
        </is>
      </c>
      <c r="B15" t="inlineStr">
        <is>
          <t>5½</t>
        </is>
      </c>
      <c r="C15" t="n">
        <v>3</v>
      </c>
      <c r="D15" t="n">
        <v>93</v>
      </c>
      <c r="E15" t="n">
        <v>1616</v>
      </c>
      <c r="F15" t="n">
        <v>1683</v>
      </c>
      <c r="G15">
        <f>F15-E15</f>
        <v/>
      </c>
      <c r="H15" t="n">
        <v>2024</v>
      </c>
    </row>
    <row r="16">
      <c r="A16" s="7" t="inlineStr">
        <is>
          <t>Total mensuel</t>
        </is>
      </c>
      <c r="E16" s="8">
        <f>SUM(E4:E15)</f>
        <v/>
      </c>
      <c r="F16" s="8">
        <f>SUM(F4:F15)</f>
        <v/>
      </c>
      <c r="G16" s="8">
        <f>SUM(G4:G15)</f>
        <v/>
      </c>
    </row>
    <row r="17">
      <c r="A17" s="7" t="inlineStr">
        <is>
          <t>RBP annuel (contrat)</t>
        </is>
      </c>
      <c r="E17" s="8">
        <f>E16*12</f>
        <v/>
      </c>
      <c r="F17" s="8">
        <f>F16*12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8" customWidth="1" min="3" max="3"/>
  </cols>
  <sheetData>
    <row r="1">
      <c r="A1" s="1" t="inlineStr">
        <is>
          <t>DONNÉES SYNTHÉTIQUES — aucun bien réel. Généré par analysis/python/cases/make_spreadsheets.py</t>
        </is>
      </c>
    </row>
    <row r="3">
      <c r="A3" s="6" t="inlineStr">
        <is>
          <t>Poste</t>
        </is>
      </c>
      <c r="B3" s="6" t="inlineStr">
        <is>
          <t>Historique 2025 ($)</t>
        </is>
      </c>
      <c r="C3" s="6" t="inlineStr">
        <is>
          <t>Normalisé ($)</t>
        </is>
      </c>
      <c r="D3" s="6" t="inlineStr">
        <is>
          <t>Type</t>
        </is>
      </c>
    </row>
    <row r="4">
      <c r="A4" t="inlineStr">
        <is>
          <t>Taxes municipales</t>
        </is>
      </c>
      <c r="B4" s="8" t="n">
        <v>10631</v>
      </c>
      <c r="C4" s="8" t="n">
        <v>10188.2</v>
      </c>
      <c r="D4" t="inlineStr">
        <is>
          <t>fixe</t>
        </is>
      </c>
    </row>
    <row r="5">
      <c r="A5" t="inlineStr">
        <is>
          <t>Taxe scolaire</t>
        </is>
      </c>
      <c r="B5" s="8" t="n">
        <v>1744</v>
      </c>
      <c r="C5" s="8" t="n">
        <v>1737.78</v>
      </c>
      <c r="D5" t="inlineStr">
        <is>
          <t>fixe</t>
        </is>
      </c>
    </row>
    <row r="6">
      <c r="A6" t="inlineStr">
        <is>
          <t>Assurances</t>
        </is>
      </c>
      <c r="B6" s="8" t="n">
        <v>11060</v>
      </c>
      <c r="C6" s="8" t="n">
        <v>11391.8</v>
      </c>
      <c r="D6" t="inlineStr">
        <is>
          <t>fixe</t>
        </is>
      </c>
    </row>
    <row r="7">
      <c r="A7" t="inlineStr">
        <is>
          <t>Électricité (aires communes)</t>
        </is>
      </c>
      <c r="B7" s="8" t="n">
        <v>4260</v>
      </c>
      <c r="C7" s="8" t="n">
        <v>4387.8</v>
      </c>
      <c r="D7" t="inlineStr">
        <is>
          <t>variable</t>
        </is>
      </c>
    </row>
    <row r="8">
      <c r="A8" t="inlineStr">
        <is>
          <t>Chauffage (aires communes, gaz)</t>
        </is>
      </c>
      <c r="B8" s="8" t="n">
        <v>2892</v>
      </c>
      <c r="C8" s="8" t="n">
        <v>2978.76</v>
      </c>
      <c r="D8" t="inlineStr">
        <is>
          <t>variable</t>
        </is>
      </c>
    </row>
    <row r="9">
      <c r="A9" t="inlineStr">
        <is>
          <t>Eau et égouts (taxe)</t>
        </is>
      </c>
      <c r="B9" s="8" t="n">
        <v>0</v>
      </c>
      <c r="C9" s="8" t="n">
        <v>0</v>
      </c>
      <c r="D9" t="inlineStr">
        <is>
          <t>variable</t>
        </is>
      </c>
    </row>
    <row r="10">
      <c r="A10" t="inlineStr">
        <is>
          <t>Entretien et réparations</t>
        </is>
      </c>
      <c r="B10" s="8" t="n">
        <v>11403</v>
      </c>
      <c r="C10" s="8" t="n">
        <v>11745.09</v>
      </c>
      <c r="D10" t="inlineStr">
        <is>
          <t>variable</t>
        </is>
      </c>
    </row>
    <row r="11">
      <c r="A11" t="inlineStr">
        <is>
          <t>Conciergerie</t>
        </is>
      </c>
      <c r="B11" s="8" t="n">
        <v>9844</v>
      </c>
      <c r="C11" s="8" t="n">
        <v>10139.32</v>
      </c>
      <c r="D11" t="inlineStr">
        <is>
          <t>variable</t>
        </is>
      </c>
    </row>
    <row r="12">
      <c r="A12" t="inlineStr">
        <is>
          <t>Déneigement et paysagement</t>
        </is>
      </c>
      <c r="B12" s="8" t="n">
        <v>6686</v>
      </c>
      <c r="C12" s="8" t="n">
        <v>6886.58</v>
      </c>
      <c r="D12" t="inlineStr">
        <is>
          <t>variable</t>
        </is>
      </c>
    </row>
    <row r="13">
      <c r="A13" t="inlineStr">
        <is>
          <t>Frais juridiques et comptables</t>
        </is>
      </c>
      <c r="B13" s="8" t="n">
        <v>2751</v>
      </c>
      <c r="C13" s="8" t="n">
        <v>2833.53</v>
      </c>
      <c r="D13" t="inlineStr">
        <is>
          <t>variable</t>
        </is>
      </c>
    </row>
    <row r="14">
      <c r="A14" t="inlineStr">
        <is>
          <t>Publicité et location</t>
        </is>
      </c>
      <c r="B14" s="8" t="n">
        <v>1319</v>
      </c>
      <c r="C14" s="8" t="n">
        <v>1358.57</v>
      </c>
      <c r="D14" t="inlineStr">
        <is>
          <t>variable</t>
        </is>
      </c>
    </row>
    <row r="15">
      <c r="A15" t="inlineStr">
        <is>
          <t>Réserve de remplacement (par logement)</t>
        </is>
      </c>
      <c r="B15" s="8" t="n">
        <v>8103</v>
      </c>
      <c r="C15" s="8" t="n">
        <v>8103</v>
      </c>
      <c r="D15" t="inlineStr">
        <is>
          <t>réserve</t>
        </is>
      </c>
    </row>
    <row r="16">
      <c r="A16" t="inlineStr">
        <is>
          <t>Gestion (4 % du RBE)</t>
        </is>
      </c>
      <c r="B16" s="8" t="n"/>
      <c r="C16" s="8" t="n">
        <v>6737.76</v>
      </c>
      <c r="D16" t="inlineStr">
        <is>
          <t>variable</t>
        </is>
      </c>
    </row>
    <row r="18">
      <c r="A18" t="inlineStr">
        <is>
          <t>RBP (contrat)</t>
        </is>
      </c>
      <c r="C18" s="8">
        <f>'État locatif'!$E$17</f>
        <v/>
      </c>
    </row>
    <row r="19">
      <c r="A19" t="inlineStr">
        <is>
          <t>Autres revenus</t>
        </is>
      </c>
      <c r="C19" s="8" t="n">
        <v>9360</v>
      </c>
    </row>
    <row r="20">
      <c r="A20" t="inlineStr">
        <is>
          <t>Inoccupation et pertes</t>
        </is>
      </c>
      <c r="C20" s="8">
        <f>-C18*Hypothèses!$B$4</f>
        <v/>
      </c>
    </row>
    <row r="21">
      <c r="A21" s="7" t="inlineStr">
        <is>
          <t>RBE</t>
        </is>
      </c>
      <c r="C21" s="8">
        <f>C18+C19+C20</f>
        <v/>
      </c>
    </row>
    <row r="22">
      <c r="A22" t="inlineStr">
        <is>
          <t>Dépenses totales (réserve incluse)</t>
        </is>
      </c>
      <c r="C22" s="8">
        <f>SUM(C4:C16)</f>
        <v/>
      </c>
    </row>
    <row r="23">
      <c r="A23" s="7" t="inlineStr">
        <is>
          <t>RNE</t>
        </is>
      </c>
      <c r="C23" s="8">
        <f>C21-C22</f>
        <v/>
      </c>
    </row>
    <row r="24">
      <c r="A24" t="inlineStr">
        <is>
          <t>Ratio de dépenses</t>
        </is>
      </c>
      <c r="C24" s="3">
        <f>C22/C21</f>
        <v/>
      </c>
    </row>
    <row r="26">
      <c r="A26" s="7" t="inlineStr">
        <is>
          <t>Valeur par capitalisation directe (RNE année 1 / R)</t>
        </is>
      </c>
      <c r="C26" s="8">
        <f>'DCF'!C5/Hypothèses!$B$12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DONNÉES SYNTHÉTIQUES — aucun bien réel. Généré par analysis/python/cases/make_spreadsheets.py</t>
        </is>
      </c>
    </row>
    <row r="3">
      <c r="A3" s="6" t="inlineStr">
        <is>
          <t>Année</t>
        </is>
      </c>
      <c r="B3" s="6" t="inlineStr">
        <is>
          <t>RBP ($)</t>
        </is>
      </c>
      <c r="C3" s="6" t="inlineStr">
        <is>
          <t>RNE ($)</t>
        </is>
      </c>
      <c r="D3" s="6" t="inlineStr">
        <is>
          <t>CAPEX ($)</t>
        </is>
      </c>
      <c r="E3" s="6" t="inlineStr">
        <is>
          <t>Flux avant dette ($)</t>
        </is>
      </c>
      <c r="F3" s="6" t="inlineStr">
        <is>
          <t>Facteur d'actualisation</t>
        </is>
      </c>
      <c r="G3" s="6" t="inlineStr">
        <is>
          <t>VA ($)</t>
        </is>
      </c>
    </row>
    <row r="4">
      <c r="A4" t="n">
        <v>1</v>
      </c>
      <c r="B4" s="8" t="n">
        <v>165540</v>
      </c>
      <c r="C4" s="8" t="n">
        <v>89955.75</v>
      </c>
      <c r="D4" s="8" t="n">
        <v>0</v>
      </c>
      <c r="E4" s="8">
        <f>C4-D4</f>
        <v/>
      </c>
      <c r="F4" s="9">
        <f>1/(1+Hypothèses!$B$9)^A4</f>
        <v/>
      </c>
      <c r="G4" s="8">
        <f>E4*F4</f>
        <v/>
      </c>
    </row>
    <row r="5">
      <c r="A5" t="n">
        <v>2</v>
      </c>
      <c r="B5" s="8" t="n">
        <v>177389.21</v>
      </c>
      <c r="C5" s="8" t="n">
        <v>99512.09</v>
      </c>
      <c r="D5" s="8" t="n">
        <v>85000</v>
      </c>
      <c r="E5" s="8">
        <f>C5-D5</f>
        <v/>
      </c>
      <c r="F5" s="9">
        <f>1/(1+Hypothèses!$B$9)^A5</f>
        <v/>
      </c>
      <c r="G5" s="8">
        <f>E5*F5</f>
        <v/>
      </c>
    </row>
    <row r="6">
      <c r="A6" t="n">
        <v>3</v>
      </c>
      <c r="B6" s="8" t="n">
        <v>188094.86</v>
      </c>
      <c r="C6" s="8" t="n">
        <v>107914.54</v>
      </c>
      <c r="D6" s="8" t="n">
        <v>0</v>
      </c>
      <c r="E6" s="8">
        <f>C6-D6</f>
        <v/>
      </c>
      <c r="F6" s="9">
        <f>1/(1+Hypothèses!$B$9)^A6</f>
        <v/>
      </c>
      <c r="G6" s="8">
        <f>E6*F6</f>
        <v/>
      </c>
    </row>
    <row r="7">
      <c r="A7" t="n">
        <v>4</v>
      </c>
      <c r="B7" s="8" t="n">
        <v>199952.89</v>
      </c>
      <c r="C7" s="8" t="n">
        <v>117367.86</v>
      </c>
      <c r="D7" s="8" t="n">
        <v>40000</v>
      </c>
      <c r="E7" s="8">
        <f>C7-D7</f>
        <v/>
      </c>
      <c r="F7" s="9">
        <f>1/(1+Hypothèses!$B$9)^A7</f>
        <v/>
      </c>
      <c r="G7" s="8">
        <f>E7*F7</f>
        <v/>
      </c>
    </row>
    <row r="8">
      <c r="A8" t="n">
        <v>5</v>
      </c>
      <c r="B8" s="8" t="n">
        <v>209339.91</v>
      </c>
      <c r="C8" s="8" t="n">
        <v>124388.26</v>
      </c>
      <c r="D8" s="8" t="n">
        <v>0</v>
      </c>
      <c r="E8" s="8">
        <f>C8-D8</f>
        <v/>
      </c>
      <c r="F8" s="9">
        <f>1/(1+Hypothèses!$B$9)^A8</f>
        <v/>
      </c>
      <c r="G8" s="8">
        <f>E8*F8</f>
        <v/>
      </c>
    </row>
    <row r="9">
      <c r="A9" t="n">
        <v>6</v>
      </c>
      <c r="B9" s="8" t="n">
        <v>218249.81</v>
      </c>
      <c r="C9" s="8" t="n">
        <v>130890.15</v>
      </c>
      <c r="D9" s="8" t="n">
        <v>0</v>
      </c>
      <c r="E9" s="8">
        <f>C9-D9</f>
        <v/>
      </c>
      <c r="F9" s="9">
        <f>1/(1+Hypothèses!$B$9)^A9</f>
        <v/>
      </c>
      <c r="G9" s="8">
        <f>E9*F9</f>
        <v/>
      </c>
    </row>
    <row r="10">
      <c r="A10" t="n">
        <v>7</v>
      </c>
      <c r="B10" s="8" t="n">
        <v>226564.79</v>
      </c>
      <c r="C10" s="8" t="n">
        <v>136758.5</v>
      </c>
      <c r="D10" s="8" t="n">
        <v>120000</v>
      </c>
      <c r="E10" s="8">
        <f>C10-D10</f>
        <v/>
      </c>
      <c r="F10" s="9">
        <f>1/(1+Hypothèses!$B$9)^A10</f>
        <v/>
      </c>
      <c r="G10" s="8">
        <f>E10*F10</f>
        <v/>
      </c>
    </row>
    <row r="11">
      <c r="A11" t="n">
        <v>8</v>
      </c>
      <c r="B11" s="8" t="n">
        <v>234307.43</v>
      </c>
      <c r="C11" s="8" t="n">
        <v>142013.16</v>
      </c>
      <c r="D11" s="8" t="n">
        <v>0</v>
      </c>
      <c r="E11" s="8">
        <f>C11-D11</f>
        <v/>
      </c>
      <c r="F11" s="9">
        <f>1/(1+Hypothèses!$B$9)^A11</f>
        <v/>
      </c>
      <c r="G11" s="8">
        <f>E11*F11</f>
        <v/>
      </c>
    </row>
    <row r="12">
      <c r="A12" t="n">
        <v>9</v>
      </c>
      <c r="B12" s="8" t="n">
        <v>242513.03</v>
      </c>
      <c r="C12" s="8" t="n">
        <v>147647.14</v>
      </c>
      <c r="D12" s="8" t="n">
        <v>0</v>
      </c>
      <c r="E12" s="8">
        <f>C12-D12</f>
        <v/>
      </c>
      <c r="F12" s="9">
        <f>1/(1+Hypothèses!$B$9)^A12</f>
        <v/>
      </c>
      <c r="G12" s="8">
        <f>E12*F12</f>
        <v/>
      </c>
    </row>
    <row r="13">
      <c r="A13" t="n">
        <v>10</v>
      </c>
      <c r="B13" s="8" t="n">
        <v>251101.39</v>
      </c>
      <c r="C13" s="8" t="n">
        <v>153581.4</v>
      </c>
      <c r="D13" s="8" t="n">
        <v>0</v>
      </c>
      <c r="E13" s="8">
        <f>C13-D13</f>
        <v/>
      </c>
      <c r="F13" s="9">
        <f>1/(1+Hypothèses!$B$9)^A13</f>
        <v/>
      </c>
      <c r="G13" s="8">
        <f>E13*F13</f>
        <v/>
      </c>
    </row>
    <row r="14">
      <c r="A14" t="n">
        <v>11</v>
      </c>
      <c r="B14" s="8" t="n">
        <v>259910.64</v>
      </c>
      <c r="C14" s="8" t="n">
        <v>159658.38</v>
      </c>
      <c r="D14" s="8" t="n">
        <v>0</v>
      </c>
      <c r="E14" s="8">
        <f>C14-D14</f>
        <v/>
      </c>
    </row>
    <row r="16">
      <c r="A16" t="inlineStr">
        <is>
          <t>Valeur terminale brute = RNE(T+1)/R_T</t>
        </is>
      </c>
      <c r="G16" s="8">
        <f>C14/Hypothèses!$B$10</f>
        <v/>
      </c>
    </row>
    <row r="17">
      <c r="A17" t="inlineStr">
        <is>
          <t>Valeur terminale nette (après coûts de vente)</t>
        </is>
      </c>
      <c r="G17" s="8">
        <f>G16*(1-Hypothèses!$B$11)</f>
        <v/>
      </c>
    </row>
    <row r="18">
      <c r="A18" t="inlineStr">
        <is>
          <t>VA de la valeur terminale</t>
        </is>
      </c>
      <c r="G18" s="8">
        <f>G17*F13</f>
        <v/>
      </c>
    </row>
    <row r="19">
      <c r="A19" t="inlineStr">
        <is>
          <t>VA des flux (années 1 à T)</t>
        </is>
      </c>
      <c r="G19" s="8">
        <f>SUM(G4:G13)</f>
        <v/>
      </c>
    </row>
    <row r="20">
      <c r="A20" s="7" t="inlineStr">
        <is>
          <t>VALEUR DCF</t>
        </is>
      </c>
      <c r="G20" s="8">
        <f>G18+G19</f>
        <v/>
      </c>
    </row>
    <row r="21">
      <c r="A21" t="inlineStr">
        <is>
          <t>Part de la valeur terminale</t>
        </is>
      </c>
      <c r="G21" s="3">
        <f>G18/G20</f>
        <v/>
      </c>
    </row>
    <row r="22">
      <c r="A22" s="1" t="inlineStr">
        <is>
          <t>Contrôle : valeur calculée par traite.cas3 = 2208566 $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50" customWidth="1" min="1" max="1"/>
    <col width="18" customWidth="1" min="2" max="2"/>
  </cols>
  <sheetData>
    <row r="1">
      <c r="A1" s="1" t="inlineStr">
        <is>
          <t>DONNÉES SYNTHÉTIQUES — aucun bien réel. Généré par analysis/python/cases/make_spreadsheets.py</t>
        </is>
      </c>
    </row>
    <row r="3">
      <c r="A3" t="inlineStr">
        <is>
          <t>Valeur retenue (DCF)</t>
        </is>
      </c>
      <c r="B3" s="8">
        <f>'DCF'!G20</f>
        <v/>
      </c>
    </row>
    <row r="4">
      <c r="A4" t="inlineStr">
        <is>
          <t>RNE année 1</t>
        </is>
      </c>
      <c r="B4" s="8">
        <f>'DCF'!C4</f>
        <v/>
      </c>
    </row>
    <row r="5">
      <c r="A5" t="inlineStr">
        <is>
          <t>Taux mensuel équivalent (composition semestrielle)</t>
        </is>
      </c>
      <c r="B5" s="10">
        <f>(1+Hypothèses!$B$14/2)^(1/6)-1</f>
        <v/>
      </c>
    </row>
    <row r="6">
      <c r="A6" t="inlineStr">
        <is>
          <t>Constante hypothécaire annuelle f</t>
        </is>
      </c>
      <c r="B6" s="10">
        <f>12*B5/(1-(1+B5)^(-Hypothèses!$B$15))</f>
        <v/>
      </c>
    </row>
    <row r="7">
      <c r="A7" t="inlineStr">
        <is>
          <t>Prêt max par RPV</t>
        </is>
      </c>
      <c r="B7" s="8">
        <f>B3*Hypothèses!$B$13</f>
        <v/>
      </c>
    </row>
    <row r="8">
      <c r="A8" t="inlineStr">
        <is>
          <t>Prêt max par RCD</t>
        </is>
      </c>
      <c r="B8" s="8">
        <f>B4/Hypothèses!$B$16/B6</f>
        <v/>
      </c>
    </row>
    <row r="9">
      <c r="A9" s="7" t="inlineStr">
        <is>
          <t>Prêt retenu (le plus faible)</t>
        </is>
      </c>
      <c r="B9" s="8">
        <f>MIN(B7,B8)</f>
        <v/>
      </c>
    </row>
    <row r="10">
      <c r="A10" t="inlineStr">
        <is>
          <t>Service de la dette annuel</t>
        </is>
      </c>
      <c r="B10" s="8">
        <f>B9*B6</f>
        <v/>
      </c>
    </row>
    <row r="11">
      <c r="A11" t="inlineStr">
        <is>
          <t>RCD</t>
        </is>
      </c>
      <c r="B11" s="11">
        <f>B4/B10</f>
        <v/>
      </c>
    </row>
    <row r="12">
      <c r="A12" t="inlineStr">
        <is>
          <t>RPV</t>
        </is>
      </c>
      <c r="B12" s="3">
        <f>B9/B3</f>
        <v/>
      </c>
    </row>
    <row r="13">
      <c r="A13" t="inlineStr">
        <is>
          <t>Mise de fonds</t>
        </is>
      </c>
      <c r="B13" s="8">
        <f>B3-B9</f>
        <v/>
      </c>
    </row>
    <row r="14">
      <c r="A14" s="1" t="inlineStr">
        <is>
          <t>Contrôle : prêt calculé par traite.cas3 = 1475959 $ (RCD)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2026-10-31T05:19:42Z</dcterms:created>
  <dcterms:modified xmlns:dcterms="http://purl.org/dc/terms/" xmlns:xsi="http://www.w3.org/2001/XMLSchema-instance" xsi:type="dcterms:W3CDTF">2026-10-31T05:19:42Z</dcterms:modified>
</cp:coreProperties>
</file>