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omments/comment5.xml" ContentType="application/vnd.openxmlformats-officedocument.spreadsheetml.comments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ueil" sheetId="1" state="visible" r:id="rId1"/>
    <sheet xmlns:r="http://schemas.openxmlformats.org/officeDocument/2006/relationships" name="Données" sheetId="2" state="visible" r:id="rId2"/>
    <sheet xmlns:r="http://schemas.openxmlformats.org/officeDocument/2006/relationships" name="Marché" sheetId="3" state="visible" r:id="rId3"/>
    <sheet xmlns:r="http://schemas.openxmlformats.org/officeDocument/2006/relationships" name="Dossier" sheetId="4" state="visible" r:id="rId4"/>
    <sheet xmlns:r="http://schemas.openxmlformats.org/officeDocument/2006/relationships" name="Collecte" sheetId="5" state="visible" r:id="rId5"/>
    <sheet xmlns:r="http://schemas.openxmlformats.org/officeDocument/2006/relationships" name="Financement" sheetId="6" state="visible" r:id="rId6"/>
    <sheet xmlns:r="http://schemas.openxmlformats.org/officeDocument/2006/relationships" name="Dashboard" sheetId="7" state="visible" r:id="rId7"/>
    <sheet xmlns:r="http://schemas.openxmlformats.org/officeDocument/2006/relationships" name="Synthès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"/>
    <numFmt numFmtId="165" formatCode="#,##0&quot; $&quot;"/>
    <numFmt numFmtId="166" formatCode="0.0%"/>
    <numFmt numFmtId="167" formatCode="0.0"/>
  </numFmts>
  <fonts count="2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FFFFFF"/>
      <sz val="11"/>
    </font>
    <font>
      <name val="Calibri"/>
      <b val="1"/>
      <color rgb="00FFFFFF"/>
      <sz val="11"/>
    </font>
    <font>
      <name val="Calibri"/>
      <b val="1"/>
      <color rgb="00003E7E"/>
      <sz val="11"/>
    </font>
    <font>
      <name val="Calibri"/>
      <color rgb="00333333"/>
      <sz val="10"/>
    </font>
    <font>
      <name val="Calibri"/>
      <i val="1"/>
      <color rgb="009A8A2E"/>
      <sz val="9"/>
    </font>
    <font>
      <name val="Calibri"/>
      <b val="1"/>
      <color rgb="00FFFFFF"/>
      <sz val="10"/>
    </font>
    <font>
      <name val="Calibri"/>
      <b val="1"/>
      <color rgb="00FFFFFF"/>
      <sz val="12"/>
    </font>
    <font>
      <name val="Calibri"/>
      <color rgb="000066B3"/>
      <sz val="10"/>
      <u val="single"/>
    </font>
    <font>
      <name val="Consolas"/>
      <color rgb="00217346"/>
      <sz val="9"/>
    </font>
    <font>
      <name val="Calibri"/>
      <i val="1"/>
      <color rgb="0058595B"/>
      <sz val="8.5"/>
    </font>
    <font>
      <name val="Calibri"/>
      <b val="1"/>
      <color rgb="00003E7E"/>
      <sz val="13"/>
    </font>
    <font>
      <name val="Calibri"/>
      <b val="1"/>
      <color rgb="00003E7E"/>
      <sz val="14"/>
    </font>
    <font>
      <name val="Consolas"/>
      <color rgb="002BCCAE"/>
      <sz val="12"/>
    </font>
    <font>
      <name val="Calibri"/>
      <b val="1"/>
      <color rgb="0058595B"/>
      <sz val="9"/>
    </font>
    <font>
      <name val="Calibri"/>
      <b val="1"/>
      <color rgb="00003E7E"/>
      <sz val="20"/>
    </font>
    <font>
      <name val="Calibri"/>
      <i val="1"/>
      <color rgb="008A9BAA"/>
      <sz val="8"/>
    </font>
    <font>
      <name val="Calibri"/>
      <b val="1"/>
      <color rgb="00003E7E"/>
      <sz val="16"/>
    </font>
    <font>
      <name val="Calibri"/>
      <i val="1"/>
      <color rgb="009A8A2E"/>
      <sz val="11"/>
    </font>
  </fonts>
  <fills count="11">
    <fill>
      <patternFill/>
    </fill>
    <fill>
      <patternFill patternType="gray125"/>
    </fill>
    <fill>
      <patternFill patternType="solid">
        <fgColor rgb="00003E7E"/>
      </patternFill>
    </fill>
    <fill>
      <patternFill patternType="solid">
        <fgColor rgb="00C6A300"/>
      </patternFill>
    </fill>
    <fill>
      <patternFill patternType="solid">
        <fgColor rgb="000066B3"/>
      </patternFill>
    </fill>
    <fill>
      <patternFill patternType="solid">
        <fgColor rgb="00FFF6D5"/>
      </patternFill>
    </fill>
    <fill>
      <patternFill patternType="solid">
        <fgColor rgb="00F0F4F8"/>
      </patternFill>
    </fill>
    <fill>
      <patternFill patternType="solid">
        <fgColor rgb="00DCE6F1"/>
      </patternFill>
    </fill>
    <fill>
      <patternFill patternType="solid">
        <fgColor rgb="00F2F2F2"/>
      </patternFill>
    </fill>
    <fill>
      <patternFill patternType="solid">
        <fgColor rgb="00EEF3F9"/>
      </patternFill>
    </fill>
    <fill>
      <patternFill patternType="solid">
        <fgColor rgb="00FFFFFF"/>
      </patternFill>
    </fill>
  </fills>
  <borders count="14">
    <border>
      <left/>
      <right/>
      <top/>
      <bottom/>
      <diagonal/>
    </border>
    <border>
      <left style="thin">
        <color rgb="00B7C4D1"/>
      </left>
      <right style="thin">
        <color rgb="00B7C4D1"/>
      </right>
      <top style="thin">
        <color rgb="00B7C4D1"/>
      </top>
      <bottom style="thin">
        <color rgb="00B7C4D1"/>
      </bottom>
    </border>
    <border>
      <left style="thin">
        <color rgb="00D9B84A"/>
      </left>
      <right style="thin">
        <color rgb="00D9B84A"/>
      </right>
      <top style="thin">
        <color rgb="00D9B84A"/>
      </top>
      <bottom style="thin">
        <color rgb="00D9B84A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  <border>
      <left/>
      <right/>
      <top style="thin">
        <color rgb="00D9B84A"/>
      </top>
      <bottom/>
      <diagonal/>
    </border>
    <border>
      <left/>
      <right style="thin">
        <color rgb="00D9B84A"/>
      </right>
      <top style="thin">
        <color rgb="00D9B84A"/>
      </top>
      <bottom/>
      <diagonal/>
    </border>
    <border>
      <left/>
      <right/>
      <top style="thin">
        <color rgb="00D9B84A"/>
      </top>
      <bottom style="thin">
        <color rgb="00D9B84A"/>
      </bottom>
      <diagonal/>
    </border>
    <border>
      <left/>
      <right style="thin">
        <color rgb="00D9B84A"/>
      </right>
      <top style="thin">
        <color rgb="00D9B84A"/>
      </top>
      <bottom style="thin">
        <color rgb="00D9B84A"/>
      </bottom>
      <diagonal/>
    </border>
    <border>
      <left style="thin">
        <color rgb="00D5DEE8"/>
      </left>
      <right style="thin">
        <color rgb="00D5DEE8"/>
      </right>
      <top style="thick">
        <color rgb="000066B3"/>
      </top>
    </border>
    <border>
      <left style="thin">
        <color rgb="00D5DEE8"/>
      </left>
      <right style="thin">
        <color rgb="00D5DEE8"/>
      </right>
    </border>
    <border>
      <left style="thin">
        <color rgb="00D5DEE8"/>
      </left>
      <right style="thin">
        <color rgb="00D5DEE8"/>
      </right>
      <bottom style="thin">
        <color rgb="00D5DEE8"/>
      </bottom>
    </border>
    <border>
      <left style="thin">
        <color rgb="00D5DEE8"/>
      </left>
      <right style="thin">
        <color rgb="00D5DEE8"/>
      </right>
      <top style="thick">
        <color rgb="00C6A300"/>
      </top>
    </border>
    <border>
      <left style="thin">
        <color rgb="00D5DEE8"/>
      </left>
      <right style="thin">
        <color rgb="00D5DEE8"/>
      </right>
      <top style="thick">
        <color rgb="00006085"/>
      </top>
    </border>
    <border>
      <left style="thin">
        <color rgb="00D5DEE8"/>
      </left>
      <right style="thin">
        <color rgb="00D5DEE8"/>
      </right>
      <top style="thick">
        <color rgb="00008046"/>
      </top>
    </border>
  </borders>
  <cellStyleXfs count="1">
    <xf numFmtId="0" fontId="0" fillId="0" borderId="0"/>
  </cellStyleXfs>
  <cellXfs count="93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0" fillId="3" borderId="0" pivotButton="0" quotePrefix="0" xfId="0"/>
    <xf numFmtId="0" fontId="3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4" fillId="0" borderId="0" applyAlignment="1" pivotButton="0" quotePrefix="0" xfId="0">
      <alignment vertical="top" wrapText="1"/>
    </xf>
    <xf numFmtId="0" fontId="5" fillId="5" borderId="2" applyAlignment="1" pivotButton="0" quotePrefix="0" xfId="0">
      <alignment vertical="top" wrapText="1"/>
    </xf>
    <xf numFmtId="0" fontId="6" fillId="5" borderId="2" applyAlignment="1" pivotButton="0" quotePrefix="0" xfId="0">
      <alignment vertical="top" wrapText="1"/>
    </xf>
    <xf numFmtId="0" fontId="7" fillId="2" borderId="3" applyAlignment="1" pivotButton="0" quotePrefix="0" xfId="0">
      <alignment horizontal="center" vertical="center" wrapText="1"/>
    </xf>
    <xf numFmtId="0" fontId="8" fillId="4" borderId="3" applyAlignment="1" pivotButton="0" quotePrefix="0" xfId="0">
      <alignment horizontal="center" vertical="center"/>
    </xf>
    <xf numFmtId="0" fontId="5" fillId="6" borderId="3" applyAlignment="1" pivotButton="0" quotePrefix="0" xfId="0">
      <alignment vertical="top" wrapText="1"/>
    </xf>
    <xf numFmtId="0" fontId="9" fillId="6" borderId="3" pivotButton="0" quotePrefix="0" xfId="0"/>
    <xf numFmtId="0" fontId="4" fillId="6" borderId="3" applyAlignment="1" pivotButton="0" quotePrefix="0" xfId="0">
      <alignment horizontal="center" vertical="center"/>
    </xf>
    <xf numFmtId="0" fontId="10" fillId="6" borderId="3" applyAlignment="1" pivotButton="0" quotePrefix="0" xfId="0">
      <alignment vertical="top" wrapText="1"/>
    </xf>
    <xf numFmtId="0" fontId="4" fillId="0" borderId="3" applyAlignment="1" pivotButton="0" quotePrefix="0" xfId="0">
      <alignment horizontal="center" vertical="center"/>
    </xf>
    <xf numFmtId="0" fontId="11" fillId="6" borderId="3" applyAlignment="1" pivotButton="0" quotePrefix="0" xfId="0">
      <alignment vertical="top" wrapText="1"/>
    </xf>
    <xf numFmtId="0" fontId="12" fillId="0" borderId="0" pivotButton="0" quotePrefix="0" xfId="0"/>
    <xf numFmtId="0" fontId="4" fillId="0" borderId="0" applyAlignment="1" pivotButton="0" quotePrefix="0" xfId="0">
      <alignment horizontal="center" vertical="center"/>
    </xf>
    <xf numFmtId="9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0" fillId="7" borderId="1" pivotButton="0" quotePrefix="0" xfId="0"/>
    <xf numFmtId="0" fontId="5" fillId="0" borderId="0" pivotButton="0" quotePrefix="0" xfId="0"/>
    <xf numFmtId="0" fontId="0" fillId="5" borderId="1" pivotButton="0" quotePrefix="0" xfId="0"/>
    <xf numFmtId="0" fontId="0" fillId="8" borderId="1" pivotButton="0" quotePrefix="0" xfId="0"/>
    <xf numFmtId="0" fontId="7" fillId="2" borderId="1" applyAlignment="1" pivotButton="0" quotePrefix="0" xfId="0">
      <alignment horizontal="center" vertical="center" wrapText="1"/>
    </xf>
    <xf numFmtId="0" fontId="5" fillId="7" borderId="3" applyAlignment="1" pivotButton="0" quotePrefix="0" xfId="0">
      <alignment horizontal="left" vertical="center"/>
    </xf>
    <xf numFmtId="3" fontId="5" fillId="7" borderId="3" applyAlignment="1" pivotButton="0" quotePrefix="0" xfId="0">
      <alignment horizontal="center" vertical="center"/>
    </xf>
    <xf numFmtId="0" fontId="5" fillId="9" borderId="3" applyAlignment="1" pivotButton="0" quotePrefix="0" xfId="0">
      <alignment horizontal="left" vertical="center"/>
    </xf>
    <xf numFmtId="3" fontId="5" fillId="9" borderId="3" applyAlignment="1" pivotButton="0" quotePrefix="0" xfId="0">
      <alignment horizontal="center" vertical="center"/>
    </xf>
    <xf numFmtId="164" fontId="5" fillId="7" borderId="3" applyAlignment="1" pivotButton="0" quotePrefix="0" xfId="0">
      <alignment horizontal="center" vertical="center"/>
    </xf>
    <xf numFmtId="164" fontId="5" fillId="9" borderId="3" applyAlignment="1" pivotButton="0" quotePrefix="0" xfId="0">
      <alignment horizontal="center" vertical="center"/>
    </xf>
    <xf numFmtId="0" fontId="5" fillId="7" borderId="3" pivotButton="0" quotePrefix="0" xfId="0"/>
    <xf numFmtId="0" fontId="5" fillId="9" borderId="3" pivotButton="0" quotePrefix="0" xfId="0"/>
    <xf numFmtId="165" fontId="5" fillId="9" borderId="3" applyAlignment="1" pivotButton="0" quotePrefix="0" xfId="0">
      <alignment horizontal="center" vertical="center"/>
    </xf>
    <xf numFmtId="165" fontId="5" fillId="7" borderId="3" applyAlignment="1" pivotButton="0" quotePrefix="0" xfId="0">
      <alignment horizontal="center" vertical="center"/>
    </xf>
    <xf numFmtId="166" fontId="5" fillId="7" borderId="3" applyAlignment="1" pivotButton="0" quotePrefix="0" xfId="0">
      <alignment horizontal="center" vertical="center"/>
    </xf>
    <xf numFmtId="166" fontId="5" fillId="9" borderId="3" applyAlignment="1" pivotButton="0" quotePrefix="0" xfId="0">
      <alignment horizontal="center" vertical="center"/>
    </xf>
    <xf numFmtId="0" fontId="4" fillId="7" borderId="3" applyAlignment="1" pivotButton="0" quotePrefix="0" xfId="0">
      <alignment horizontal="center" vertical="center"/>
    </xf>
    <xf numFmtId="0" fontId="5" fillId="7" borderId="3" applyAlignment="1" pivotButton="0" quotePrefix="0" xfId="0">
      <alignment horizontal="center" vertical="center"/>
    </xf>
    <xf numFmtId="1" fontId="5" fillId="7" borderId="3" applyAlignment="1" pivotButton="0" quotePrefix="0" xfId="0">
      <alignment horizontal="center" vertical="center"/>
    </xf>
    <xf numFmtId="0" fontId="9" fillId="7" borderId="3" applyAlignment="1" pivotButton="0" quotePrefix="0" xfId="0">
      <alignment horizontal="left" vertical="center"/>
    </xf>
    <xf numFmtId="0" fontId="4" fillId="9" borderId="3" applyAlignment="1" pivotButton="0" quotePrefix="0" xfId="0">
      <alignment horizontal="center" vertical="center"/>
    </xf>
    <xf numFmtId="0" fontId="5" fillId="9" borderId="3" applyAlignment="1" pivotButton="0" quotePrefix="0" xfId="0">
      <alignment horizontal="center" vertical="center"/>
    </xf>
    <xf numFmtId="1" fontId="5" fillId="9" borderId="3" applyAlignment="1" pivotButton="0" quotePrefix="0" xfId="0">
      <alignment horizontal="center" vertical="center"/>
    </xf>
    <xf numFmtId="0" fontId="9" fillId="9" borderId="3" applyAlignment="1" pivotButton="0" quotePrefix="0" xfId="0">
      <alignment horizontal="left" vertical="center"/>
    </xf>
    <xf numFmtId="0" fontId="5" fillId="7" borderId="3" applyAlignment="1" pivotButton="0" quotePrefix="0" xfId="0">
      <alignment vertical="top" wrapText="1"/>
    </xf>
    <xf numFmtId="10" fontId="5" fillId="7" borderId="3" applyAlignment="1" pivotButton="0" quotePrefix="0" xfId="0">
      <alignment horizontal="center" vertical="center"/>
    </xf>
    <xf numFmtId="0" fontId="5" fillId="9" borderId="3" applyAlignment="1" pivotButton="0" quotePrefix="0" xfId="0">
      <alignment vertical="top" wrapText="1"/>
    </xf>
    <xf numFmtId="10" fontId="5" fillId="9" borderId="3" applyAlignment="1" pivotButton="0" quotePrefix="0" xfId="0">
      <alignment horizontal="center" vertical="center"/>
    </xf>
    <xf numFmtId="9" fontId="5" fillId="9" borderId="3" applyAlignment="1" pivotButton="0" quotePrefix="0" xfId="0">
      <alignment horizontal="center" vertical="center"/>
    </xf>
    <xf numFmtId="0" fontId="5" fillId="6" borderId="3" applyAlignment="1" pivotButton="0" quotePrefix="0" xfId="0">
      <alignment horizontal="center" vertical="center"/>
    </xf>
    <xf numFmtId="3" fontId="5" fillId="8" borderId="3" applyAlignment="1" pivotButton="0" quotePrefix="0" xfId="0">
      <alignment horizontal="center" vertical="center"/>
    </xf>
    <xf numFmtId="0" fontId="11" fillId="8" borderId="3" applyAlignment="1" pivotButton="0" quotePrefix="0" xfId="0">
      <alignment horizontal="center" vertical="center"/>
    </xf>
    <xf numFmtId="167" fontId="5" fillId="5" borderId="2" applyAlignment="1" pivotButton="0" quotePrefix="0" xfId="0">
      <alignment vertical="top" wrapText="1"/>
    </xf>
    <xf numFmtId="166" fontId="5" fillId="5" borderId="2" applyAlignment="1" pivotButton="0" quotePrefix="0" xfId="0">
      <alignment vertical="top" wrapText="1"/>
    </xf>
    <xf numFmtId="0" fontId="4" fillId="6" borderId="3" applyAlignment="1" pivotButton="0" quotePrefix="0" xfId="0">
      <alignment vertical="top" wrapText="1"/>
    </xf>
    <xf numFmtId="10" fontId="5" fillId="5" borderId="2" applyAlignment="1" pivotButton="0" quotePrefix="0" xfId="0">
      <alignment vertical="top" wrapText="1"/>
    </xf>
    <xf numFmtId="0" fontId="0" fillId="0" borderId="2" pivotButton="0" quotePrefix="0" xfId="0"/>
    <xf numFmtId="3" fontId="5" fillId="5" borderId="2" applyAlignment="1" pivotButton="0" quotePrefix="0" xfId="0">
      <alignment vertical="top" wrapText="1"/>
    </xf>
    <xf numFmtId="2" fontId="5" fillId="5" borderId="2" applyAlignment="1" pivotButton="0" quotePrefix="0" xfId="0">
      <alignment vertical="top" wrapText="1"/>
    </xf>
    <xf numFmtId="164" fontId="5" fillId="8" borderId="3" applyAlignment="1" pivotButton="0" quotePrefix="0" xfId="0">
      <alignment horizontal="center" vertical="center"/>
    </xf>
    <xf numFmtId="1" fontId="4" fillId="8" borderId="3" applyAlignment="1" pivotButton="0" quotePrefix="0" xfId="0">
      <alignment horizontal="center" vertical="center"/>
    </xf>
    <xf numFmtId="0" fontId="5" fillId="8" borderId="3" applyAlignment="1" pivotButton="0" quotePrefix="0" xfId="0">
      <alignment horizontal="left" vertical="center"/>
    </xf>
    <xf numFmtId="165" fontId="5" fillId="8" borderId="3" applyAlignment="1" pivotButton="0" quotePrefix="0" xfId="0">
      <alignment horizontal="center" vertical="center"/>
    </xf>
    <xf numFmtId="166" fontId="5" fillId="8" borderId="3" applyAlignment="1" pivotButton="0" quotePrefix="0" xfId="0">
      <alignment horizontal="center" vertical="center"/>
    </xf>
    <xf numFmtId="0" fontId="5" fillId="8" borderId="3" applyAlignment="1" pivotButton="0" quotePrefix="0" xfId="0">
      <alignment horizontal="center" vertical="center"/>
    </xf>
    <xf numFmtId="1" fontId="5" fillId="8" borderId="3" applyAlignment="1" pivotButton="0" quotePrefix="0" xfId="0">
      <alignment horizontal="center" vertical="center"/>
    </xf>
    <xf numFmtId="165" fontId="5" fillId="5" borderId="2" applyAlignment="1" pivotButton="0" quotePrefix="0" xfId="0">
      <alignment vertical="top" wrapText="1"/>
    </xf>
    <xf numFmtId="164" fontId="5" fillId="5" borderId="2" applyAlignment="1" pivotButton="0" quotePrefix="0" xfId="0">
      <alignment vertical="top" wrapText="1"/>
    </xf>
    <xf numFmtId="1" fontId="5" fillId="5" borderId="2" applyAlignment="1" pivotButton="0" quotePrefix="0" xfId="0">
      <alignment vertical="top" wrapText="1"/>
    </xf>
    <xf numFmtId="0" fontId="9" fillId="0" borderId="0" pivotButton="0" quotePrefix="0" xfId="0"/>
    <xf numFmtId="0" fontId="0" fillId="0" borderId="6" pivotButton="0" quotePrefix="0" xfId="0"/>
    <xf numFmtId="0" fontId="0" fillId="0" borderId="7" pivotButton="0" quotePrefix="0" xfId="0"/>
    <xf numFmtId="10" fontId="5" fillId="8" borderId="3" applyAlignment="1" pivotButton="0" quotePrefix="0" xfId="0">
      <alignment horizontal="center" vertical="center"/>
    </xf>
    <xf numFmtId="0" fontId="15" fillId="6" borderId="8" applyAlignment="1" pivotButton="0" quotePrefix="0" xfId="0">
      <alignment horizontal="center" vertical="center" wrapText="1"/>
    </xf>
    <xf numFmtId="0" fontId="15" fillId="6" borderId="11" applyAlignment="1" pivotButton="0" quotePrefix="0" xfId="0">
      <alignment horizontal="center" vertical="center" wrapText="1"/>
    </xf>
    <xf numFmtId="0" fontId="15" fillId="6" borderId="12" applyAlignment="1" pivotButton="0" quotePrefix="0" xfId="0">
      <alignment horizontal="center" vertical="center" wrapText="1"/>
    </xf>
    <xf numFmtId="0" fontId="15" fillId="6" borderId="13" applyAlignment="1" pivotButton="0" quotePrefix="0" xfId="0">
      <alignment horizontal="center" vertical="center" wrapText="1"/>
    </xf>
    <xf numFmtId="165" fontId="16" fillId="10" borderId="9" applyAlignment="1" pivotButton="0" quotePrefix="0" xfId="0">
      <alignment horizontal="center" vertical="center"/>
    </xf>
    <xf numFmtId="3" fontId="16" fillId="10" borderId="9" applyAlignment="1" pivotButton="0" quotePrefix="0" xfId="0">
      <alignment horizontal="center" vertical="center"/>
    </xf>
    <xf numFmtId="164" fontId="16" fillId="5" borderId="9" applyAlignment="1" pivotButton="0" quotePrefix="0" xfId="0">
      <alignment horizontal="center" vertical="center"/>
    </xf>
    <xf numFmtId="166" fontId="16" fillId="5" borderId="9" applyAlignment="1" pivotButton="0" quotePrefix="0" xfId="0">
      <alignment horizontal="center" vertical="center"/>
    </xf>
    <xf numFmtId="10" fontId="16" fillId="5" borderId="9" applyAlignment="1" pivotButton="0" quotePrefix="0" xfId="0">
      <alignment horizontal="center" vertical="center"/>
    </xf>
    <xf numFmtId="0" fontId="17" fillId="6" borderId="10" applyAlignment="1" pivotButton="0" quotePrefix="0" xfId="0">
      <alignment horizontal="center" vertical="center"/>
    </xf>
    <xf numFmtId="0" fontId="17" fillId="5" borderId="1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 vertical="center"/>
    </xf>
    <xf numFmtId="0" fontId="18" fillId="5" borderId="2" applyAlignment="1" pivotButton="0" quotePrefix="0" xfId="0">
      <alignment horizontal="center" vertical="center"/>
    </xf>
    <xf numFmtId="0" fontId="11" fillId="0" borderId="0" pivotButton="0" quotePrefix="0" xfId="0"/>
    <xf numFmtId="0" fontId="19" fillId="0" borderId="0" pivotButton="0" quotePrefix="0" xfId="0"/>
  </cellXfs>
  <cellStyles count="1">
    <cellStyle name="Normal" xfId="0" builtinId="0" hidden="0"/>
  </cellStyles>
  <dxfs count="10">
    <dxf>
      <font>
        <b val="1"/>
        <color rgb="001E6B3A"/>
      </font>
      <fill>
        <patternFill patternType="solid">
          <fgColor rgb="00C6EFCE"/>
        </patternFill>
      </fill>
    </dxf>
    <dxf>
      <font>
        <b val="1"/>
        <color rgb="008A6D00"/>
      </font>
      <fill>
        <patternFill patternType="solid">
          <fgColor rgb="00FFEB9C"/>
        </patternFill>
      </fill>
    </dxf>
    <dxf>
      <font>
        <color rgb="0058595B"/>
      </font>
      <fill>
        <patternFill patternType="solid">
          <fgColor rgb="00F2F2F2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  <dxf>
      <fill>
        <patternFill patternType="solid">
          <fgColor rgb="00F8CBAD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  <dxf>
      <fill>
        <patternFill patternType="solid">
          <fgColor rgb="00D9D2E9"/>
        </patternFill>
      </fill>
    </dxf>
    <dxf>
      <fill>
        <patternFill patternType="solid">
          <fgColor rgb="00DDEBF7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Prix médian des ventes réelles, Gatineau 2021-2026</a:t>
            </a:r>
          </a:p>
        </rich>
      </tx>
    </title>
    <plotArea>
      <lineChart>
        <grouping val="standard"/>
        <ser>
          <idx val="0"/>
          <order val="0"/>
          <tx>
            <strRef>
              <f>'Données'!F6</f>
            </strRef>
          </tx>
          <spPr>
            <a:ln xmlns:a="http://schemas.openxmlformats.org/drawingml/2006/main" w="24000">
              <a:solidFill>
                <a:srgbClr val="0066B3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0066B3"/>
              </a:solidFill>
              <a:ln xmlns:a="http://schemas.openxmlformats.org/drawingml/2006/main">
                <a:prstDash val="solid"/>
              </a:ln>
            </spPr>
          </marker>
          <cat>
            <numRef>
              <f>'Données'!$B$7:$B$12</f>
            </numRef>
          </cat>
          <val>
            <numRef>
              <f>'Données'!$F$7:$F$12</f>
            </numRef>
          </val>
          <smooth val="0"/>
        </ser>
        <ser>
          <idx val="1"/>
          <order val="1"/>
          <tx>
            <strRef>
              <f>'Données'!H6</f>
            </strRef>
          </tx>
          <spPr>
            <a:ln xmlns:a="http://schemas.openxmlformats.org/drawingml/2006/main" w="24000">
              <a:solidFill>
                <a:srgbClr val="C6A300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C6A300"/>
              </a:solidFill>
              <a:ln xmlns:a="http://schemas.openxmlformats.org/drawingml/2006/main">
                <a:prstDash val="solid"/>
              </a:ln>
            </spPr>
          </marker>
          <cat>
            <numRef>
              <f>'Données'!$B$7:$B$12</f>
            </numRef>
          </cat>
          <val>
            <numRef>
              <f>'Données'!$H$7:$H$12</f>
            </numRef>
          </val>
          <smooth val="0"/>
        </ser>
        <ser>
          <idx val="2"/>
          <order val="2"/>
          <tx>
            <strRef>
              <f>'Données'!J6</f>
            </strRef>
          </tx>
          <spPr>
            <a:ln xmlns:a="http://schemas.openxmlformats.org/drawingml/2006/main" w="24000">
              <a:solidFill>
                <a:srgbClr val="00804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008046"/>
              </a:solidFill>
              <a:ln xmlns:a="http://schemas.openxmlformats.org/drawingml/2006/main">
                <a:prstDash val="solid"/>
              </a:ln>
            </spPr>
          </marker>
          <cat>
            <numRef>
              <f>'Données'!$B$7:$B$12</f>
            </numRef>
          </cat>
          <val>
            <numRef>
              <f>'Données'!$J$7:$J$12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Année (2026 : au 14 août)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3E8EE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Prix médian ($)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Ventes réelles par trimestre, Gatineau (2026-T3 partiel)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'Données'!C16</f>
            </strRef>
          </tx>
          <spPr>
            <a:solidFill xmlns:a="http://schemas.openxmlformats.org/drawingml/2006/main">
              <a:srgbClr val="0066B3"/>
            </a:solidFill>
            <a:ln xmlns:a="http://schemas.openxmlformats.org/drawingml/2006/main">
              <a:noFill/>
              <a:prstDash val="solid"/>
            </a:ln>
          </spPr>
          <cat>
            <numRef>
              <f>'Données'!$B$17:$B$31</f>
            </numRef>
          </cat>
          <val>
            <numRef>
              <f>'Données'!$C$17:$C$31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3E8EE"/>
              </a:solidFill>
              <a:prstDash val="solid"/>
            </a:ln>
          </spPr>
        </majorGridlines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Dossier : prix demandé vs estimation UQO Éval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'Données'!K69</f>
            </strRef>
          </tx>
          <spPr>
            <a:solidFill xmlns:a="http://schemas.openxmlformats.org/drawingml/2006/main">
              <a:srgbClr val="C6A300"/>
            </a:solidFill>
            <a:ln xmlns:a="http://schemas.openxmlformats.org/drawingml/2006/main">
              <a:prstDash val="solid"/>
            </a:ln>
          </spPr>
          <cat>
            <numRef>
              <f>'Données'!$B$70:$B$79</f>
            </numRef>
          </cat>
          <val>
            <numRef>
              <f>'Données'!$K$70:$K$79</f>
            </numRef>
          </val>
        </ser>
        <ser>
          <idx val="1"/>
          <order val="1"/>
          <tx>
            <strRef>
              <f>'Données'!M69</f>
            </strRef>
          </tx>
          <spPr>
            <a:solidFill xmlns:a="http://schemas.openxmlformats.org/drawingml/2006/main">
              <a:srgbClr val="0066B3"/>
            </a:solidFill>
            <a:ln xmlns:a="http://schemas.openxmlformats.org/drawingml/2006/main">
              <a:prstDash val="solid"/>
            </a:ln>
          </spPr>
          <cat>
            <numRef>
              <f>'Données'!$B$70:$B$79</f>
            </numRef>
          </cat>
          <val>
            <numRef>
              <f>'Données'!$M$70:$M$79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Propriété (no)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3E8EE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UQO Éval · TP1</author>
  </authors>
  <commentList>
    <comment ref="E6" authorId="0" shapeId="0">
      <text>
        <t>Indice base 100 en 2021 = médiane de l'année ÷ médiane 2021 × 100.
Ex. E6 : =C6/$C$6*100 ; copro. : =Données!H7/Données!$H$7*100 ; plex : colonne J.</t>
      </text>
    </comment>
    <comment ref="D7" authorId="0" shapeId="0">
      <text>
        <t>Variation annuelle = médiane de l'année ÷ médiane de l'année précédente − 1.
Ex. D7 : =C7/C6-1</t>
      </text>
    </comment>
    <comment ref="H11" authorId="0" shapeId="0">
      <text>
        <t>Ventes mensuelles 2026 : divisez par 7.43 mois (1er janv. → 14 août), pas par 12.
Ex. H11 : =Données!C12/7.43</t>
      </text>
    </comment>
    <comment ref="C13" authorId="0" shapeId="0">
      <text>
        <t>TCAC = (P2025 / P2021)^(1/4) − 1
Formule attendue : =(C10/C6)^(1/4)-1</t>
      </text>
    </comment>
    <comment ref="G23" authorId="0" shapeId="0">
      <text>
        <t>Moyenne mobile sur 4 trimestres de la médiane unifamiliale.
Ex. G23 : =AVERAGE(D20:D23) (MOYENNE en français)</t>
      </text>
    </comment>
    <comment ref="E24" authorId="0" shapeId="0">
      <text>
        <t>Variation sur 12 mois = trimestre T ÷ même trimestre de l'année précédente (T−4) − 1.
Ex. E24 : =C24/C20-1 ; F24 : =D24/D20-1</t>
      </text>
    </comment>
    <comment ref="C37" authorId="0" shapeId="0">
      <text>
        <t>2024 : =(C25+C26)/(C24+C27)</t>
      </text>
    </comment>
    <comment ref="C46" authorId="0" shapeId="0">
      <text>
        <t>=Données!C54-1</t>
      </text>
    </comment>
    <comment ref="D50" authorId="0" shapeId="0">
      <text>
        <t>Indice Gatineau = $/m² de l'année ÷ $/m² 2021 × 100 : =C50/$C$50*100
Indice Québec rebasé : =E50/$E$50*100</t>
      </text>
    </comment>
  </commentList>
</comments>
</file>

<file path=xl/comments/comment2.xml><?xml version="1.0" encoding="utf-8"?>
<comments xmlns="http://schemas.openxmlformats.org/spreadsheetml/2006/main">
  <authors>
    <author>UQO Éval · TP1</author>
  </authors>
  <commentList>
    <comment ref="F7" authorId="0" shapeId="0">
      <text>
        <t>Reproduisez la ligne 6 : sélectionnez F6:O6, copiez, collez sur F7:O15 (les références relatives suivent ; Données!I70 devient I71, etc.).</t>
      </text>
    </comment>
    <comment ref="D17" authorId="0" shapeId="0">
      <text>
        <t>=MEDIAN(H6:H15) (MEDIANE en français)</t>
      </text>
    </comment>
    <comment ref="D18" authorId="0" shapeId="0">
      <text>
        <t>=COUNTIF(H6:H15,"&gt;0")/COUNT(H6:H15)</t>
      </text>
    </comment>
    <comment ref="D20" authorId="0" shapeId="0">
      <text>
        <t>=INDEX(C6:C15,MATCH(MAX(N6:N15),N6:N15,0))</t>
      </text>
    </comment>
    <comment ref="D28" authorId="0" shapeId="0">
      <text>
        <t>=0.65*Données!R77+0.35*Données!S77</t>
      </text>
    </comment>
  </commentList>
</comments>
</file>

<file path=xl/comments/comment3.xml><?xml version="1.0" encoding="utf-8"?>
<comments xmlns="http://schemas.openxmlformats.org/spreadsheetml/2006/main">
  <authors>
    <author>UQO Éval · TP1</author>
  </authors>
  <commentList>
    <comment ref="F37" authorId="0" shapeId="0">
      <text>
        <t>$/pi² = prix demandé ÷ aire : =D37/E37</t>
      </text>
    </comment>
    <comment ref="D43" authorId="0" shapeId="0">
      <text>
        <t>=MEDIAN(F37:F42)</t>
      </text>
    </comment>
    <comment ref="D44" authorId="0" shapeId="0">
      <text>
        <t>=D13/D11</t>
      </text>
    </comment>
    <comment ref="D45" authorId="0" shapeId="0">
      <text>
        <t>=D44/D43-1</t>
      </text>
    </comment>
  </commentList>
</comments>
</file>

<file path=xl/comments/comment4.xml><?xml version="1.0" encoding="utf-8"?>
<comments xmlns="http://schemas.openxmlformats.org/spreadsheetml/2006/main">
  <authors>
    <author>UQO Éval · TP1</author>
  </authors>
  <commentList>
    <comment ref="C6" authorId="0" shapeId="0">
      <text>
        <t>=MEDIAN(Données!K70:K79)</t>
      </text>
    </comment>
    <comment ref="C7" authorId="0" shapeId="0">
      <text>
        <t>Mise de fonds : =C6*Données!C100 ; prêt : =C6-C7</t>
      </text>
    </comment>
    <comment ref="C10" authorId="0" shapeId="0">
      <text>
        <t>Paiement mensuel positif : =PMT(C9/12,Données!C99*12,-C8)
(VPM en français ; séparateur ; selon votre Excel)</t>
      </text>
    </comment>
    <comment ref="C13" authorId="0" shapeId="0">
      <text>
        <t>Revenu brut requis : =C10*12/Données!C98</t>
      </text>
    </comment>
  </commentList>
</comments>
</file>

<file path=xl/comments/comment5.xml><?xml version="1.0" encoding="utf-8"?>
<comments xmlns="http://schemas.openxmlformats.org/spreadsheetml/2006/main">
  <authors>
    <author>UQO Éval · TP1</author>
  </authors>
  <commentList>
    <comment ref="D6" authorId="0" shapeId="0">
      <text>
        <t>Modèle : =IFERROR(Données!C62,"—") — même logique pour E6 (Données!C54), F6 (Dossier!D17), G6 (Données!C96).</t>
      </text>
    </comment>
    <comment ref="C26" authorId="0" shapeId="0">
      <text>
        <t>Copiez la ligne 25 (C25:F25) vers C26:F30 : les références $ absolues restent sur les plages, B26… suit le secteur.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9</row>
      <rowOff>0</rowOff>
    </from>
    <ext cx="4500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9</row>
      <rowOff>0</rowOff>
    </from>
    <ext cx="41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33</row>
      <rowOff>0</rowOff>
    </from>
    <ext cx="45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uqo-eval.app/a-vendre/via_capitale:22107182" TargetMode="External" Id="rId1"/><Relationship Type="http://schemas.openxmlformats.org/officeDocument/2006/relationships/hyperlink" Target="https://www.uqo-eval.app/a-vendre/via_capitale:20790582" TargetMode="External" Id="rId2"/><Relationship Type="http://schemas.openxmlformats.org/officeDocument/2006/relationships/hyperlink" Target="https://www.uqo-eval.app/a-vendre/kw_prestige:16729101" TargetMode="External" Id="rId3"/><Relationship Type="http://schemas.openxmlformats.org/officeDocument/2006/relationships/hyperlink" Target="https://www.uqo-eval.app/a-vendre/via_capitale:28319200" TargetMode="External" Id="rId4"/><Relationship Type="http://schemas.openxmlformats.org/officeDocument/2006/relationships/hyperlink" Target="https://www.uqo-eval.app/a-vendre/via_capitale:19869545" TargetMode="External" Id="rId5"/><Relationship Type="http://schemas.openxmlformats.org/officeDocument/2006/relationships/hyperlink" Target="https://www.uqo-eval.app/a-vendre/via_capitale:19838165" TargetMode="External" Id="rId6"/><Relationship Type="http://schemas.openxmlformats.org/officeDocument/2006/relationships/hyperlink" Target="https://www.uqo-eval.app/a-vendre/remax_quebec:10894672" TargetMode="External" Id="rId7"/><Relationship Type="http://schemas.openxmlformats.org/officeDocument/2006/relationships/hyperlink" Target="https://www.uqo-eval.app/a-vendre/remax_quebec:14479929" TargetMode="External" Id="rId8"/><Relationship Type="http://schemas.openxmlformats.org/officeDocument/2006/relationships/hyperlink" Target="https://www.uqo-eval.app/a-vendre/remax_quebec:16301903" TargetMode="External" Id="rId9"/><Relationship Type="http://schemas.openxmlformats.org/officeDocument/2006/relationships/hyperlink" Target="https://www.uqo-eval.app/a-vendre/remax_quebec:13078765" TargetMode="External" Id="rId10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www.uqo-eval.app/a-vendre" TargetMode="Externa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tabColor rgb="00003E7E"/>
    <outlinePr summaryBelow="1" summaryRight="1"/>
    <pageSetUpPr fitToPage="1"/>
  </sheetPr>
  <dimension ref="A1:I40"/>
  <sheetViews>
    <sheetView showGridLines="0" zoomScale="100" workbookViewId="0">
      <selection activeCell="A1" sqref="A1"/>
    </sheetView>
  </sheetViews>
  <sheetFormatPr baseColWidth="8" defaultRowHeight="15"/>
  <cols>
    <col width="2.5" customWidth="1" min="1" max="1"/>
    <col width="7" customWidth="1" min="2" max="2"/>
    <col width="44" customWidth="1" min="3" max="3"/>
    <col width="22" customWidth="1" min="4" max="4"/>
    <col width="10" customWidth="1" min="5" max="5"/>
    <col width="26" customWidth="1" min="6" max="6"/>
    <col width="22" customWidth="1" min="7" max="7"/>
    <col width="24" customWidth="1" min="8" max="8"/>
  </cols>
  <sheetData>
    <row r="1" ht="30" customHeight="1">
      <c r="A1" s="1" t="n"/>
      <c r="B1" s="2" t="inlineStr">
        <is>
          <t>IMM1003-20 — Travail pratique 1</t>
        </is>
      </c>
      <c r="C1" s="1" t="n"/>
      <c r="D1" s="1" t="n"/>
      <c r="E1" s="1" t="n"/>
      <c r="F1" s="1" t="n"/>
      <c r="G1" s="1" t="n"/>
      <c r="H1" s="1" t="n"/>
      <c r="I1" s="1" t="n"/>
    </row>
    <row r="2" ht="18" customHeight="1">
      <c r="A2" s="1" t="n"/>
      <c r="B2" s="3" t="inlineStr">
        <is>
          <t>Tableau de bord du marché résidentiel de Gatineau construit avec UQO Éval (www.uqo-eval.app) · Automne 2026 · UQO · Simon-Pierre Boucher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5" ht="20" customHeight="1">
      <c r="B5" s="5" t="inlineStr">
        <is>
          <t>Identification</t>
        </is>
      </c>
      <c r="C5" s="6" t="n"/>
      <c r="D5" s="6" t="n"/>
      <c r="E5" s="6" t="n"/>
      <c r="F5" s="6" t="n"/>
      <c r="G5" s="6" t="n"/>
      <c r="H5" s="6" t="n"/>
    </row>
    <row r="6">
      <c r="C6" s="7" t="inlineStr">
        <is>
          <t>Nom, prénom</t>
        </is>
      </c>
      <c r="D6" s="8" t="n"/>
    </row>
    <row r="7">
      <c r="C7" s="7" t="inlineStr">
        <is>
          <t>Code permanent</t>
        </is>
      </c>
      <c r="D7" s="8" t="n"/>
    </row>
    <row r="8" ht="30" customHeight="1">
      <c r="C8" s="7" t="inlineStr">
        <is>
          <t>Propriété choisie à la question 6 (adresse + identifiant UQO Éval)</t>
        </is>
      </c>
      <c r="D8" s="9" t="inlineStr">
        <is>
          <t>ex. : 12, rue Exemple, Gatineau (Hull) — remax_quebec:12345678</t>
        </is>
      </c>
    </row>
    <row r="9" ht="30" customHeight="1">
      <c r="C9" s="7" t="inlineStr">
        <is>
          <t>Outils utilisés (assistante Éva d'UQO Éval, chatbot du cours, autres)</t>
        </is>
      </c>
      <c r="D9" s="9" t="inlineStr">
        <is>
          <t>ex. : Éva (UQO Éval) pour comprendre les comparables ; chatbot du cours ; aucun…</t>
        </is>
      </c>
    </row>
    <row r="11" ht="20" customHeight="1">
      <c r="B11" s="5" t="inlineStr">
        <is>
          <t>Parcours du travail — progression mise à jour automatiquement</t>
        </is>
      </c>
      <c r="C11" s="6" t="n"/>
      <c r="D11" s="6" t="n"/>
      <c r="E11" s="6" t="n"/>
      <c r="F11" s="6" t="n"/>
      <c r="G11" s="6" t="n"/>
      <c r="H11" s="6" t="n"/>
    </row>
    <row r="12" ht="30" customHeight="1">
      <c r="B12" s="10" t="inlineStr"/>
      <c r="C12" s="10" t="inlineStr">
        <is>
          <t>Question</t>
        </is>
      </c>
      <c r="D12" s="10" t="inlineStr">
        <is>
          <t>Onglet (cliquer)</t>
        </is>
      </c>
      <c r="E12" s="10" t="inlineStr">
        <is>
          <t>Points</t>
        </is>
      </c>
      <c r="F12" s="10" t="inlineStr">
        <is>
          <t>Zone principale</t>
        </is>
      </c>
      <c r="G12" s="10" t="inlineStr">
        <is>
          <t>Statut</t>
        </is>
      </c>
      <c r="H12" s="10" t="inlineStr">
        <is>
          <t>Repère de correction</t>
        </is>
      </c>
    </row>
    <row r="13" ht="28" customHeight="1">
      <c r="B13" s="11" t="n">
        <v>1</v>
      </c>
      <c r="C13" s="12" t="inlineStr">
        <is>
          <t>Ventes réelles 2021-2026 : volumes et prix</t>
        </is>
      </c>
      <c r="D13" s="13" t="inlineStr">
        <is>
          <t>▸ Marché</t>
        </is>
      </c>
      <c r="E13" s="14" t="n">
        <v>10</v>
      </c>
      <c r="F13" s="15" t="inlineStr">
        <is>
          <t>D7:H11 · C13 · C15</t>
        </is>
      </c>
      <c r="G13" s="16">
        <f>IF(COUNTBLANK(Marché!D7:H11)+COUNTBLANK(Marché!C13)=0,"✔ Complété",IF(COUNTBLANK(Marché!D7:H11)+COUNTBLANK(Marché!C13)&lt;26,"◐ En cours","○ À faire"))</f>
        <v/>
      </c>
      <c r="H13" s="17" t="inlineStr">
        <is>
          <t>Formules vivantes ; 2026 sur 7,43 mois</t>
        </is>
      </c>
    </row>
    <row r="14" ht="28" customHeight="1">
      <c r="B14" s="11" t="n">
        <v>2</v>
      </c>
      <c r="C14" s="12" t="inlineStr">
        <is>
          <t>Trimestres, saisonnalité, phase du cycle</t>
        </is>
      </c>
      <c r="D14" s="13" t="inlineStr">
        <is>
          <t>▸ Marché</t>
        </is>
      </c>
      <c r="E14" s="14" t="n">
        <v>10</v>
      </c>
      <c r="F14" s="15" t="inlineStr">
        <is>
          <t>E24:G34 · C37:D37 · C38 · C39</t>
        </is>
      </c>
      <c r="G14" s="16">
        <f>IF(COUNTBLANK(Marché!E24:G34)+COUNTBLANK(Marché!C37:D37)+COUNTBLANK(Marché!C38)=0,"✔ Complété",IF(COUNTBLANK(Marché!E24:G34)+COUNTBLANK(Marché!C37:D37)+COUNTBLANK(Marché!C38)&lt;36,"◐ En cours","○ À faire"))</f>
        <v/>
      </c>
      <c r="H14" s="17" t="inlineStr">
        <is>
          <t>≥ 4 données citées ; 2026-T3 partiel</t>
        </is>
      </c>
    </row>
    <row r="15" ht="28" customHeight="1">
      <c r="B15" s="11" t="n">
        <v>3</v>
      </c>
      <c r="C15" s="12" t="inlineStr">
        <is>
          <t>Valeur au rôle, valeur marchande, Gatineau vs Québec</t>
        </is>
      </c>
      <c r="D15" s="13" t="inlineStr">
        <is>
          <t>▸ Marché</t>
        </is>
      </c>
      <c r="E15" s="14" t="n">
        <v>10</v>
      </c>
      <c r="F15" s="15" t="inlineStr">
        <is>
          <t>C46 · D50:D55 · F50:F55 · C57</t>
        </is>
      </c>
      <c r="G15" s="16">
        <f>IF(COUNTBLANK(Marché!C46)+COUNTBLANK(Marché!D50:D55)+COUNTBLANK(Marché!F50:F55)=0,"✔ Complété",IF(COUNTBLANK(Marché!C46)+COUNTBLANK(Marché!D50:D55)+COUNTBLANK(Marché!F50:F55)&lt;13,"◐ En cours","○ À faire"))</f>
        <v/>
      </c>
      <c r="H15" s="17" t="inlineStr">
        <is>
          <t>Trois raisons ; deux indices comparés</t>
        </is>
      </c>
    </row>
    <row r="16" ht="28" customHeight="1">
      <c r="B16" s="11" t="n">
        <v>4</v>
      </c>
      <c r="C16" s="12" t="inlineStr">
        <is>
          <t>Le dossier : dix inscriptions face à la mesure</t>
        </is>
      </c>
      <c r="D16" s="13" t="inlineStr">
        <is>
          <t>▸ Dossier</t>
        </is>
      </c>
      <c r="E16" s="14" t="n">
        <v>16</v>
      </c>
      <c r="F16" s="15" t="inlineStr">
        <is>
          <t>F6:O15 · D17:D18 · D20 · D21</t>
        </is>
      </c>
      <c r="G16" s="16">
        <f>IF(COUNTBLANK(Dossier!F7:O15)+COUNTBLANK(Dossier!D17:D18)+COUNTBLANK(Dossier!D20)=0,"✔ Complété",IF(COUNTBLANK(Dossier!F7:O15)+COUNTBLANK(Dossier!D17:D18)+COUNTBLANK(Dossier!D20)&lt;93,"◐ En cours","○ À faire"))</f>
        <v/>
      </c>
      <c r="H16" s="17" t="inlineStr">
        <is>
          <t>Ligne 6 = modèle ; RANG, SI, INDEX/EQUIV</t>
        </is>
      </c>
    </row>
    <row r="17" ht="28" customHeight="1">
      <c r="B17" s="11" t="n">
        <v>5</v>
      </c>
      <c r="C17" s="12" t="inlineStr">
        <is>
          <t>Réconcilier les indications de valeur</t>
        </is>
      </c>
      <c r="D17" s="13" t="inlineStr">
        <is>
          <t>▸ Dossier</t>
        </is>
      </c>
      <c r="E17" s="14" t="n">
        <v>10</v>
      </c>
      <c r="F17" s="15" t="inlineStr">
        <is>
          <t>D28 · D30 · D31 · D37</t>
        </is>
      </c>
      <c r="G17" s="16">
        <f>IF(COUNTBLANK(Dossier!D28)+COUNTBLANK(Dossier!D30)=0,"✔ Complété",IF(COUNTBLANK(Dossier!D28)+COUNTBLANK(Dossier!D30)&lt;2,"◐ En cours","○ À faire"))</f>
        <v/>
      </c>
      <c r="H17" s="17" t="inlineStr">
        <is>
          <t>0,65 × modèle + 0,35 × comparables</t>
        </is>
      </c>
    </row>
    <row r="18" ht="28" customHeight="1">
      <c r="B18" s="11" t="n">
        <v>6</v>
      </c>
      <c r="C18" s="12" t="inlineStr">
        <is>
          <t>Collecte et validation de données sur UQO Éval</t>
        </is>
      </c>
      <c r="D18" s="13" t="inlineStr">
        <is>
          <t>▸ Collecte</t>
        </is>
      </c>
      <c r="E18" s="14" t="n">
        <v>12</v>
      </c>
      <c r="F18" s="15" t="inlineStr">
        <is>
          <t>D6:D20 · C22 · C37:H42 · D43:D45 · D52:F59</t>
        </is>
      </c>
      <c r="G18" s="16">
        <f>IF(COUNTBLANK(Collecte!D6:D20)+COUNTBLANK(Collecte!C37:H42)+COUNTBLANK(Collecte!D43:D45)+COUNTBLANK(Collecte!D52:F59)=0,"✔ Complété",IF(COUNTBLANK(Collecte!D6:D20)+COUNTBLANK(Collecte!C37:H42)+COUNTBLANK(Collecte!D43:D45)+COUNTBLANK(Collecte!D52:F59)&lt;78,"◐ En cours","○ À faire"))</f>
        <v/>
      </c>
      <c r="H18" s="17" t="inlineStr">
        <is>
          <t>Propriété hors dossier, à Gatineau ; capture insérée</t>
        </is>
      </c>
    </row>
    <row r="19" ht="28" customHeight="1">
      <c r="B19" s="11" t="n">
        <v>7</v>
      </c>
      <c r="C19" s="12" t="inlineStr">
        <is>
          <t>Taux d'intérêt et accessibilité</t>
        </is>
      </c>
      <c r="D19" s="13" t="inlineStr">
        <is>
          <t>▸ Financement</t>
        </is>
      </c>
      <c r="E19" s="14" t="n">
        <v>8</v>
      </c>
      <c r="F19" s="15" t="inlineStr">
        <is>
          <t>C6:D13 · C15</t>
        </is>
      </c>
      <c r="G19" s="16">
        <f>IF(COUNTBLANK(Financement!C6)+COUNTBLANK(Financement!C7:D8)+COUNTBLANK(Financement!C10:D10)+COUNTBLANK(Financement!D11:D12)+COUNTBLANK(Financement!C13:D13)=0,"✔ Complété",IF(COUNTBLANK(Financement!C6)+COUNTBLANK(Financement!C7:D8)+COUNTBLANK(Financement!C10:D10)+COUNTBLANK(Financement!D11:D12)+COUNTBLANK(Financement!C13:D13)&lt;11,"◐ En cours","○ À faire"))</f>
        <v/>
      </c>
      <c r="H19" s="17" t="inlineStr">
        <is>
          <t>VPM(taux/12 ; 300 ; −prêt)</t>
        </is>
      </c>
    </row>
    <row r="20" ht="28" customHeight="1">
      <c r="B20" s="11" t="n">
        <v>8</v>
      </c>
      <c r="C20" s="12" t="inlineStr">
        <is>
          <t>Tableau de bord Excel</t>
        </is>
      </c>
      <c r="D20" s="13" t="inlineStr">
        <is>
          <t>▸ Dashboard</t>
        </is>
      </c>
      <c r="E20" s="14" t="n">
        <v>14</v>
      </c>
      <c r="F20" s="15" t="inlineStr">
        <is>
          <t>B5:G6 · C8 · graphiques · B24:F30</t>
        </is>
      </c>
      <c r="G20" s="16">
        <f>IF(COUNTBLANK(Dashboard!D6:G6)+COUNTBLANK(Dashboard!C8)+COUNTBLANK(Dashboard!C26:F30)=0,"✔ Complété",IF(COUNTBLANK(Dashboard!D6:G6)+COUNTBLANK(Dashboard!C8)+COUNTBLANK(Dashboard!C26:F30)&lt;25,"◐ En cours","○ À faire"))</f>
        <v/>
      </c>
      <c r="H20" s="17" t="inlineStr">
        <is>
          <t>KPI avec SIERREUR ; 4e graphique</t>
        </is>
      </c>
    </row>
    <row r="21" ht="28" customHeight="1">
      <c r="B21" s="11" t="n">
        <v>9</v>
      </c>
      <c r="C21" s="12" t="inlineStr">
        <is>
          <t>Note de synthèse au comité de direction</t>
        </is>
      </c>
      <c r="D21" s="13" t="inlineStr">
        <is>
          <t>▸ Synthèse</t>
        </is>
      </c>
      <c r="E21" s="14" t="n">
        <v>10</v>
      </c>
      <c r="F21" s="15" t="inlineStr">
        <is>
          <t>onglet complet + PDF</t>
        </is>
      </c>
      <c r="G21" s="16">
        <f>IF(COUNTBLANK(Synthèse!C5)+COUNTBLANK(Synthèse!C9)+COUNTBLANK(Synthèse!C12)+COUNTBLANK(Synthèse!C15)+COUNTBLANK(Synthèse!C18)+COUNTBLANK(Synthèse!C21)+COUNTBLANK(Synthèse!C24)+COUNTBLANK(Synthèse!C27)+COUNTBLANK(Synthèse!C29)=0,"✔ Complété",IF(COUNTBLANK(Synthèse!C5)+COUNTBLANK(Synthèse!C9)+COUNTBLANK(Synthèse!C12)+COUNTBLANK(Synthèse!C15)+COUNTBLANK(Synthèse!C18)+COUNTBLANK(Synthèse!C21)+COUNTBLANK(Synthèse!C24)+COUNTBLANK(Synthèse!C27)+COUNTBLANK(Synthèse!C29)&lt;9,"◐ En cours","○ À faire"))</f>
        <v/>
      </c>
      <c r="H21" s="17" t="inlineStr">
        <is>
          <t>Chaque affirmation cite une cellule</t>
        </is>
      </c>
    </row>
    <row r="22" ht="26" customHeight="1">
      <c r="C22" s="18" t="inlineStr">
        <is>
          <t>Progression globale</t>
        </is>
      </c>
      <c r="E22" s="19">
        <f>SUM(E13:E21)</f>
        <v/>
      </c>
      <c r="F22" s="20">
        <f>COUNTIF(G13:G21,"✔*")/9</f>
        <v/>
      </c>
      <c r="G22" s="21">
        <f>REPT("█",ROUND(F22*12,0))&amp;REPT("░",12-ROUND(F22*12,0))</f>
        <v/>
      </c>
    </row>
    <row r="23">
      <c r="C23" s="22" t="inlineStr">
        <is>
          <t>Le statut passe à « ◐ En cours » dès qu'une cellule de la zone est remplie et à « ✔ Complété » quand toutes les cellules numériques attendues le sont. Il ne juge pas l'exactitude : c'est un guide, pas une note.</t>
        </is>
      </c>
    </row>
    <row r="25" ht="20" customHeight="1">
      <c r="B25" s="5" t="inlineStr">
        <is>
          <t>Mode d'emploi du classeur</t>
        </is>
      </c>
      <c r="C25" s="6" t="n"/>
      <c r="D25" s="6" t="n"/>
      <c r="E25" s="6" t="n"/>
      <c r="F25" s="6" t="n"/>
      <c r="G25" s="6" t="n"/>
      <c r="H25" s="6" t="n"/>
    </row>
    <row r="26" ht="28" customHeight="1">
      <c r="C26" s="23" t="inlineStr">
        <is>
          <t>1. Lisez l'énoncé PDF au complet. Toutes les données du classeur sont RÉELLES et proviennent de www.uqo-eval.app (extraction du 23 septembre 2026).</t>
        </is>
      </c>
    </row>
    <row r="27" ht="28" customHeight="1">
      <c r="C27" s="23" t="inlineStr">
        <is>
          <t>2. Onglet Données : tableaux 1 à 8 de l'énoncé (ventes réelles, indice, rôle, annonces, dossier des 10 propriétés, extrait brut, financement). NE RIEN MODIFIER.</t>
        </is>
      </c>
    </row>
    <row r="28" ht="28" customHeight="1">
      <c r="C28" s="23" t="inlineStr">
        <is>
          <t>3. Répondez PAR FORMULE dans les cellules jaunes (bordure dorée). Les cellules grises se calculent seules. Survolez le petit triangle rouge des cellules clés : un commentaire indique la formule attendue.</t>
        </is>
      </c>
    </row>
    <row r="29" ht="28" customHeight="1">
      <c r="C29" s="23" t="inlineStr">
        <is>
          <t>4. Onglet Collecte : question 6 — VOTRE propriété (choisie librement sur www.uqo-eval.app/a-vendre), six annonces comparables, validation de l'extrait brut.</t>
        </is>
      </c>
    </row>
    <row r="30" ht="28" customHeight="1">
      <c r="C30" s="23" t="inlineStr">
        <is>
          <t>5. Onglet Dashboard : KPI par formule, verdict, trois graphiques fournis + votre quatrième, tableau récapitulatif par secteur.</t>
        </is>
      </c>
    </row>
    <row r="31" ht="28" customHeight="1">
      <c r="C31" s="23" t="inlineStr">
        <is>
          <t>6. Onglet Synthèse : note d'une page au comité de direction, à exporter aussi en PDF (Fichier → Enregistrer sous → PDF).</t>
        </is>
      </c>
    </row>
    <row r="32" ht="28" customHeight="1">
      <c r="C32" s="23" t="inlineStr">
        <is>
          <t>7. Remise Moodle : ce fichier renommé TP1_VotreCodePermanent.xlsx + le PDF de la note de synthèse.</t>
        </is>
      </c>
    </row>
    <row r="34" ht="20" customHeight="1">
      <c r="B34" s="5" t="inlineStr">
        <is>
          <t>Légende des couleurs</t>
        </is>
      </c>
      <c r="C34" s="6" t="n"/>
      <c r="D34" s="6" t="n"/>
      <c r="E34" s="6" t="n"/>
      <c r="F34" s="6" t="n"/>
      <c r="G34" s="6" t="n"/>
      <c r="H34" s="6" t="n"/>
    </row>
    <row r="36">
      <c r="C36" s="24" t="n"/>
      <c r="D36" s="25" t="inlineStr">
        <is>
          <t>Données fournies (ne pas modifier)</t>
        </is>
      </c>
    </row>
    <row r="37">
      <c r="C37" s="26" t="n"/>
      <c r="D37" s="25" t="inlineStr">
        <is>
          <t>Cellule de réponse (à compléter)</t>
        </is>
      </c>
    </row>
    <row r="38">
      <c r="C38" s="27" t="n"/>
      <c r="D38" s="25" t="inlineStr">
        <is>
          <t>Calcul automatique (ne pas toucher)</t>
        </is>
      </c>
    </row>
    <row r="40">
      <c r="C40" s="22" t="inlineStr">
        <is>
          <t>Sources : www.uqo-eval.app (ventes réelles Registre foncier ⋈ rôles MAMH ; copie Immo-Ka des annonces du 6 septembre 2026 ; indice provincial UQO Éval) ; Banque du Canada (2 septembre 2026) ; APCIQ (taux affiché T2 2026). Pondération : 10 %. Retard : −10 points par jour entamé (max. 3 jours).</t>
        </is>
      </c>
    </row>
  </sheetData>
  <mergeCells count="20">
    <mergeCell ref="C40:H40"/>
    <mergeCell ref="C31:H31"/>
    <mergeCell ref="B5:H5"/>
    <mergeCell ref="D6:H6"/>
    <mergeCell ref="G22:H22"/>
    <mergeCell ref="C27:H27"/>
    <mergeCell ref="C23:H23"/>
    <mergeCell ref="B25:H25"/>
    <mergeCell ref="C32:H32"/>
    <mergeCell ref="D7:H7"/>
    <mergeCell ref="C28:H28"/>
    <mergeCell ref="B2:H2"/>
    <mergeCell ref="B11:H11"/>
    <mergeCell ref="C30:H30"/>
    <mergeCell ref="D9:H9"/>
    <mergeCell ref="D8:H8"/>
    <mergeCell ref="B1:H1"/>
    <mergeCell ref="C29:H29"/>
    <mergeCell ref="C26:H26"/>
    <mergeCell ref="B34:H34"/>
  </mergeCells>
  <conditionalFormatting sqref="G13:G21">
    <cfRule type="expression" priority="1" dxfId="0">
      <formula>LEFT($G13,1)="✔"</formula>
    </cfRule>
    <cfRule type="expression" priority="2" dxfId="1">
      <formula>LEFT($G13,1)="◐"</formula>
    </cfRule>
    <cfRule type="expression" priority="3" dxfId="2">
      <formula>LEFT($G13,1)="○"</formula>
    </cfRule>
  </conditionalFormatting>
  <hyperlinks>
    <hyperlink ref="D13" location="'Marché'!A1" display="▸ Marché"/>
    <hyperlink ref="D14" location="'Marché'!A1" display="▸ Marché"/>
    <hyperlink ref="D15" location="'Marché'!A1" display="▸ Marché"/>
    <hyperlink ref="D16" location="'Dossier'!A1" display="▸ Dossier"/>
    <hyperlink ref="D17" location="'Dossier'!A1" display="▸ Dossier"/>
    <hyperlink ref="D18" location="'Collecte'!A1" display="▸ Collecte"/>
    <hyperlink ref="D19" location="'Financement'!A1" display="▸ Financement"/>
    <hyperlink ref="D20" location="'Dashboard'!A1" display="▸ Dashboard"/>
    <hyperlink ref="D21" location="'Synthèse'!A1" display="▸ Synthèse"/>
  </hyperlinks>
  <printOptions horizontalCentered="1"/>
  <pageMargins left="0.75" right="0.75" top="1" bottom="1" header="0.5" footer="0.5"/>
  <pageSetup orientation="portrait" fitToHeight="0" fitToWidth="1"/>
  <headerFooter>
    <oddHeader>&amp;R&amp;D</oddHeader>
    <oddFooter>&amp;LIMM1003-20 · TP1 · UQO Éval&amp;CAccueil et progression&amp;RPage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66B3"/>
    <outlinePr summaryBelow="1" summaryRight="1"/>
    <pageSetUpPr fitToPage="1"/>
  </sheetPr>
  <dimension ref="A1:V101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5" customWidth="1" min="1" max="1"/>
    <col width="4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9" customWidth="1" min="16" max="16"/>
    <col width="9" customWidth="1" min="17" max="17"/>
    <col width="15" customWidth="1" min="18" max="18"/>
    <col width="15" customWidth="1" min="19" max="19"/>
    <col width="15" customWidth="1" min="20" max="20"/>
    <col width="15" customWidth="1" min="21" max="21"/>
    <col width="44" customWidth="1" min="22" max="22"/>
  </cols>
  <sheetData>
    <row r="1" ht="30" customHeight="1">
      <c r="A1" s="1" t="n"/>
      <c r="B1" s="2" t="inlineStr">
        <is>
          <t>Données fournies — toutes réelles, extraites de www.uqo-eval.app le 23 septembre 2026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18" customHeight="1">
      <c r="A2" s="1" t="n"/>
      <c r="B2" s="3" t="inlineStr">
        <is>
          <t>Tableaux 1 à 8 de l'énoncé · NE PAS MODIFIER · les zones de réponse des autres onglets y sont liées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</row>
    <row r="5" ht="20" customHeight="1">
      <c r="B5" s="5" t="inlineStr">
        <is>
          <t>Tableau 1 — Ventes réelles à Gatineau par année (2021 → 14 août 2026), montant ≥ 50 000 $</t>
        </is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</row>
    <row r="6">
      <c r="B6" s="28" t="inlineStr">
        <is>
          <t>Année</t>
        </is>
      </c>
      <c r="C6" s="28" t="inlineStr">
        <is>
          <t>Ventes (toutes)</t>
        </is>
      </c>
      <c r="D6" s="28" t="inlineStr">
        <is>
          <t>Prix médian toutes ($)</t>
        </is>
      </c>
      <c r="E6" s="28" t="inlineStr">
        <is>
          <t>Ventes unifamiliales</t>
        </is>
      </c>
      <c r="F6" s="28" t="inlineStr">
        <is>
          <t>Prix médian unif. ($)</t>
        </is>
      </c>
      <c r="G6" s="28" t="inlineStr">
        <is>
          <t>Ventes copropriétés</t>
        </is>
      </c>
      <c r="H6" s="28" t="inlineStr">
        <is>
          <t>Prix médian copro. ($)</t>
        </is>
      </c>
      <c r="I6" s="28" t="inlineStr">
        <is>
          <t>Ventes plex</t>
        </is>
      </c>
      <c r="J6" s="28" t="inlineStr">
        <is>
          <t>Prix médian plex ($)</t>
        </is>
      </c>
      <c r="K6" s="28" t="inlineStr">
        <is>
          <t>$/m² médian unif.</t>
        </is>
      </c>
    </row>
    <row r="7">
      <c r="B7" s="29" t="n">
        <v>2021</v>
      </c>
      <c r="C7" s="30" t="n">
        <v>6468</v>
      </c>
      <c r="D7" s="30" t="n">
        <v>335000</v>
      </c>
      <c r="E7" s="30" t="n">
        <v>3872</v>
      </c>
      <c r="F7" s="30" t="n">
        <v>365000</v>
      </c>
      <c r="G7" s="30" t="n">
        <v>304</v>
      </c>
      <c r="H7" s="30" t="n">
        <v>236500</v>
      </c>
      <c r="I7" s="30" t="n">
        <v>981</v>
      </c>
      <c r="J7" s="30" t="n">
        <v>400000</v>
      </c>
      <c r="K7" s="30" t="n">
        <v>3045</v>
      </c>
    </row>
    <row r="8">
      <c r="B8" s="31" t="n">
        <v>2022</v>
      </c>
      <c r="C8" s="32" t="n">
        <v>5172</v>
      </c>
      <c r="D8" s="32" t="n">
        <v>400000</v>
      </c>
      <c r="E8" s="32" t="n">
        <v>3125</v>
      </c>
      <c r="F8" s="32" t="n">
        <v>424000</v>
      </c>
      <c r="G8" s="32" t="n">
        <v>282</v>
      </c>
      <c r="H8" s="32" t="n">
        <v>295000</v>
      </c>
      <c r="I8" s="32" t="n">
        <v>806</v>
      </c>
      <c r="J8" s="32" t="n">
        <v>495500</v>
      </c>
      <c r="K8" s="32" t="n">
        <v>3529</v>
      </c>
    </row>
    <row r="9">
      <c r="B9" s="29" t="n">
        <v>2023</v>
      </c>
      <c r="C9" s="30" t="n">
        <v>4018</v>
      </c>
      <c r="D9" s="30" t="n">
        <v>399900</v>
      </c>
      <c r="E9" s="30" t="n">
        <v>2637</v>
      </c>
      <c r="F9" s="30" t="n">
        <v>420000</v>
      </c>
      <c r="G9" s="30" t="n">
        <v>389</v>
      </c>
      <c r="H9" s="30" t="n">
        <v>286000</v>
      </c>
      <c r="I9" s="30" t="n">
        <v>376</v>
      </c>
      <c r="J9" s="30" t="n">
        <v>489500</v>
      </c>
      <c r="K9" s="30" t="n">
        <v>3498</v>
      </c>
    </row>
    <row r="10">
      <c r="B10" s="31" t="n">
        <v>2024</v>
      </c>
      <c r="C10" s="32" t="n">
        <v>4449</v>
      </c>
      <c r="D10" s="32" t="n">
        <v>425000</v>
      </c>
      <c r="E10" s="32" t="n">
        <v>2994</v>
      </c>
      <c r="F10" s="32" t="n">
        <v>445000</v>
      </c>
      <c r="G10" s="32" t="n">
        <v>775</v>
      </c>
      <c r="H10" s="32" t="n">
        <v>299900</v>
      </c>
      <c r="I10" s="32" t="n">
        <v>557</v>
      </c>
      <c r="J10" s="32" t="n">
        <v>530000</v>
      </c>
      <c r="K10" s="32" t="n">
        <v>3721</v>
      </c>
    </row>
    <row r="11">
      <c r="B11" s="29" t="n">
        <v>2025</v>
      </c>
      <c r="C11" s="30" t="n">
        <v>4830</v>
      </c>
      <c r="D11" s="30" t="n">
        <v>460000</v>
      </c>
      <c r="E11" s="30" t="n">
        <v>3196</v>
      </c>
      <c r="F11" s="30" t="n">
        <v>479900</v>
      </c>
      <c r="G11" s="30" t="n">
        <v>745</v>
      </c>
      <c r="H11" s="30" t="n">
        <v>311000</v>
      </c>
      <c r="I11" s="30" t="n">
        <v>637</v>
      </c>
      <c r="J11" s="30" t="n">
        <v>575000</v>
      </c>
      <c r="K11" s="30" t="n">
        <v>3896</v>
      </c>
    </row>
    <row r="12">
      <c r="B12" s="31" t="inlineStr">
        <is>
          <t>2026*</t>
        </is>
      </c>
      <c r="C12" s="32" t="n">
        <v>2503</v>
      </c>
      <c r="D12" s="32" t="n">
        <v>470000</v>
      </c>
      <c r="E12" s="32" t="n">
        <v>1677</v>
      </c>
      <c r="F12" s="32" t="n">
        <v>484900</v>
      </c>
      <c r="G12" s="32" t="n">
        <v>61</v>
      </c>
      <c r="H12" s="32" t="n">
        <v>309999</v>
      </c>
      <c r="I12" s="32" t="n">
        <v>351</v>
      </c>
      <c r="J12" s="32" t="n">
        <v>576000</v>
      </c>
      <c r="K12" s="32" t="n">
        <v>4024</v>
      </c>
    </row>
    <row r="13">
      <c r="B13" s="22" t="inlineStr">
        <is>
          <t>* 2026 : ventes enregistrées du 1er janvier au 14 août 2026 = 7.43 mois. Source : UQO Éval, ventes réelles (Registre foncier) jumelées au rôle MAMH, municipalité de Gatineau.</t>
        </is>
      </c>
    </row>
    <row r="15" ht="20" customHeight="1">
      <c r="B15" s="5" t="inlineStr">
        <is>
          <t>Tableau 2 — Ventes réelles à Gatineau par trimestre, 2023-T1 → 2026-T3</t>
        </is>
      </c>
      <c r="C15" s="6" t="n"/>
      <c r="D15" s="6" t="n"/>
      <c r="E15" s="6" t="n"/>
      <c r="F15" s="6" t="n"/>
    </row>
    <row r="16">
      <c r="B16" s="28" t="inlineStr">
        <is>
          <t>Trimestre</t>
        </is>
      </c>
      <c r="C16" s="28" t="inlineStr">
        <is>
          <t>Ventes (toutes)</t>
        </is>
      </c>
      <c r="D16" s="28" t="inlineStr">
        <is>
          <t>Prix médian toutes ($)</t>
        </is>
      </c>
      <c r="E16" s="28" t="inlineStr">
        <is>
          <t>Ventes unifamiliales</t>
        </is>
      </c>
      <c r="F16" s="28" t="inlineStr">
        <is>
          <t>Prix médian unif. ($)</t>
        </is>
      </c>
    </row>
    <row r="17">
      <c r="B17" s="29" t="inlineStr">
        <is>
          <t>2023-T1</t>
        </is>
      </c>
      <c r="C17" s="30" t="n">
        <v>629</v>
      </c>
      <c r="D17" s="30" t="n">
        <v>365000</v>
      </c>
      <c r="E17" s="30" t="n">
        <v>417</v>
      </c>
      <c r="F17" s="30" t="n">
        <v>385000</v>
      </c>
    </row>
    <row r="18">
      <c r="B18" s="31" t="inlineStr">
        <is>
          <t>2023-T2</t>
        </is>
      </c>
      <c r="C18" s="32" t="n">
        <v>1070</v>
      </c>
      <c r="D18" s="32" t="n">
        <v>400000</v>
      </c>
      <c r="E18" s="32" t="n">
        <v>706</v>
      </c>
      <c r="F18" s="32" t="n">
        <v>418000</v>
      </c>
    </row>
    <row r="19">
      <c r="B19" s="29" t="inlineStr">
        <is>
          <t>2023-T3</t>
        </is>
      </c>
      <c r="C19" s="30" t="n">
        <v>1417</v>
      </c>
      <c r="D19" s="30" t="n">
        <v>415000</v>
      </c>
      <c r="E19" s="30" t="n">
        <v>957</v>
      </c>
      <c r="F19" s="30" t="n">
        <v>435000</v>
      </c>
    </row>
    <row r="20">
      <c r="B20" s="31" t="inlineStr">
        <is>
          <t>2023-T4</t>
        </is>
      </c>
      <c r="C20" s="32" t="n">
        <v>902</v>
      </c>
      <c r="D20" s="32" t="n">
        <v>395000</v>
      </c>
      <c r="E20" s="32" t="n">
        <v>557</v>
      </c>
      <c r="F20" s="32" t="n">
        <v>415000</v>
      </c>
    </row>
    <row r="21">
      <c r="B21" s="29" t="inlineStr">
        <is>
          <t>2024-T1</t>
        </is>
      </c>
      <c r="C21" s="30" t="n">
        <v>598</v>
      </c>
      <c r="D21" s="30" t="n">
        <v>393000</v>
      </c>
      <c r="E21" s="30" t="n">
        <v>372</v>
      </c>
      <c r="F21" s="30" t="n">
        <v>410000</v>
      </c>
    </row>
    <row r="22">
      <c r="B22" s="31" t="inlineStr">
        <is>
          <t>2024-T2</t>
        </is>
      </c>
      <c r="C22" s="32" t="n">
        <v>1320</v>
      </c>
      <c r="D22" s="32" t="n">
        <v>419350</v>
      </c>
      <c r="E22" s="32" t="n">
        <v>874</v>
      </c>
      <c r="F22" s="32" t="n">
        <v>440450</v>
      </c>
    </row>
    <row r="23">
      <c r="B23" s="29" t="inlineStr">
        <is>
          <t>2024-T3</t>
        </is>
      </c>
      <c r="C23" s="30" t="n">
        <v>1406</v>
      </c>
      <c r="D23" s="30" t="n">
        <v>443000</v>
      </c>
      <c r="E23" s="30" t="n">
        <v>988</v>
      </c>
      <c r="F23" s="30" t="n">
        <v>469450</v>
      </c>
    </row>
    <row r="24">
      <c r="B24" s="31" t="inlineStr">
        <is>
          <t>2024-T4</t>
        </is>
      </c>
      <c r="C24" s="32" t="n">
        <v>1125</v>
      </c>
      <c r="D24" s="32" t="n">
        <v>425000</v>
      </c>
      <c r="E24" s="32" t="n">
        <v>760</v>
      </c>
      <c r="F24" s="32" t="n">
        <v>441000</v>
      </c>
    </row>
    <row r="25">
      <c r="B25" s="29" t="inlineStr">
        <is>
          <t>2025-T1</t>
        </is>
      </c>
      <c r="C25" s="30" t="n">
        <v>762</v>
      </c>
      <c r="D25" s="30" t="n">
        <v>437250</v>
      </c>
      <c r="E25" s="30" t="n">
        <v>478</v>
      </c>
      <c r="F25" s="30" t="n">
        <v>451000</v>
      </c>
    </row>
    <row r="26">
      <c r="B26" s="31" t="inlineStr">
        <is>
          <t>2025-T2</t>
        </is>
      </c>
      <c r="C26" s="32" t="n">
        <v>1420</v>
      </c>
      <c r="D26" s="32" t="n">
        <v>460000</v>
      </c>
      <c r="E26" s="32" t="n">
        <v>923</v>
      </c>
      <c r="F26" s="32" t="n">
        <v>484000</v>
      </c>
    </row>
    <row r="27">
      <c r="B27" s="29" t="inlineStr">
        <is>
          <t>2025-T3</t>
        </is>
      </c>
      <c r="C27" s="30" t="n">
        <v>1524</v>
      </c>
      <c r="D27" s="30" t="n">
        <v>465000</v>
      </c>
      <c r="E27" s="30" t="n">
        <v>1047</v>
      </c>
      <c r="F27" s="30" t="n">
        <v>485000</v>
      </c>
    </row>
    <row r="28">
      <c r="B28" s="31" t="inlineStr">
        <is>
          <t>2025-T4</t>
        </is>
      </c>
      <c r="C28" s="32" t="n">
        <v>1124</v>
      </c>
      <c r="D28" s="32" t="n">
        <v>475000</v>
      </c>
      <c r="E28" s="32" t="n">
        <v>748</v>
      </c>
      <c r="F28" s="32" t="n">
        <v>480000</v>
      </c>
    </row>
    <row r="29">
      <c r="B29" s="29" t="inlineStr">
        <is>
          <t>2026-T1</t>
        </is>
      </c>
      <c r="C29" s="30" t="n">
        <v>685</v>
      </c>
      <c r="D29" s="30" t="n">
        <v>448000</v>
      </c>
      <c r="E29" s="30" t="n">
        <v>436</v>
      </c>
      <c r="F29" s="30" t="n">
        <v>455000</v>
      </c>
    </row>
    <row r="30">
      <c r="B30" s="31" t="inlineStr">
        <is>
          <t>2026-T2</t>
        </is>
      </c>
      <c r="C30" s="32" t="n">
        <v>1173</v>
      </c>
      <c r="D30" s="32" t="n">
        <v>470000</v>
      </c>
      <c r="E30" s="32" t="n">
        <v>790</v>
      </c>
      <c r="F30" s="32" t="n">
        <v>486800</v>
      </c>
    </row>
    <row r="31">
      <c r="B31" s="29" t="inlineStr">
        <is>
          <t>2026-T3*</t>
        </is>
      </c>
      <c r="C31" s="30" t="n">
        <v>645</v>
      </c>
      <c r="D31" s="30" t="n">
        <v>499000</v>
      </c>
      <c r="E31" s="30" t="n">
        <v>451</v>
      </c>
      <c r="F31" s="30" t="n">
        <v>511500</v>
      </c>
    </row>
    <row r="32">
      <c r="B32" s="22" t="inlineStr">
        <is>
          <t>* 2026-T3 : trimestre PARTIEL (1er juillet au 14 août 2026). Source : UQO Éval.</t>
        </is>
      </c>
    </row>
    <row r="34" ht="20" customHeight="1">
      <c r="B34" s="5" t="inlineStr">
        <is>
          <t>Tableau 3 — Indice provincial UQO Éval ($/m² médian lissé, ensemble du Québec ; base juillet 2026 = 1,000)</t>
        </is>
      </c>
      <c r="C34" s="6" t="n"/>
      <c r="D34" s="6" t="n"/>
      <c r="E34" s="6" t="n"/>
      <c r="F34" s="6" t="n"/>
    </row>
    <row r="35">
      <c r="B35" s="28" t="inlineStr">
        <is>
          <t>Période</t>
        </is>
      </c>
      <c r="C35" s="28" t="inlineStr">
        <is>
          <t>$/m² unifamilial (Québec)</t>
        </is>
      </c>
      <c r="D35" s="28" t="inlineStr">
        <is>
          <t>Indice unifamilial</t>
        </is>
      </c>
      <c r="E35" s="28" t="inlineStr">
        <is>
          <t>Indice copropriété</t>
        </is>
      </c>
      <c r="F35" s="28" t="inlineStr">
        <is>
          <t>Indice plex</t>
        </is>
      </c>
    </row>
    <row r="36">
      <c r="B36" s="29" t="inlineStr">
        <is>
          <t>déc. 2021</t>
        </is>
      </c>
      <c r="C36" s="30" t="n">
        <v>2831</v>
      </c>
      <c r="D36" s="33" t="n">
        <v>0.672</v>
      </c>
      <c r="E36" s="33" t="n">
        <v>0.829</v>
      </c>
      <c r="F36" s="33" t="n">
        <v>0.643</v>
      </c>
    </row>
    <row r="37">
      <c r="B37" s="31" t="inlineStr">
        <is>
          <t>déc. 2022</t>
        </is>
      </c>
      <c r="C37" s="32" t="n">
        <v>3054</v>
      </c>
      <c r="D37" s="34" t="n">
        <v>0.725</v>
      </c>
      <c r="E37" s="34" t="n">
        <v>0.851</v>
      </c>
      <c r="F37" s="34" t="n">
        <v>0.623</v>
      </c>
    </row>
    <row r="38">
      <c r="B38" s="29" t="inlineStr">
        <is>
          <t>déc. 2023</t>
        </is>
      </c>
      <c r="C38" s="30" t="n">
        <v>3193</v>
      </c>
      <c r="D38" s="33" t="n">
        <v>0.758</v>
      </c>
      <c r="E38" s="33" t="n">
        <v>0.9429999999999999</v>
      </c>
      <c r="F38" s="33" t="n">
        <v>0.719</v>
      </c>
    </row>
    <row r="39">
      <c r="B39" s="31" t="inlineStr">
        <is>
          <t>déc. 2024</t>
        </is>
      </c>
      <c r="C39" s="32" t="n">
        <v>3536</v>
      </c>
      <c r="D39" s="34" t="n">
        <v>0.839</v>
      </c>
      <c r="E39" s="34" t="n">
        <v>0.881</v>
      </c>
      <c r="F39" s="34" t="n">
        <v>0.8129999999999999</v>
      </c>
    </row>
    <row r="40">
      <c r="B40" s="29" t="inlineStr">
        <is>
          <t>déc. 2025</t>
        </is>
      </c>
      <c r="C40" s="30" t="n">
        <v>3871</v>
      </c>
      <c r="D40" s="33" t="n">
        <v>0.918</v>
      </c>
      <c r="E40" s="33" t="n">
        <v>0.963</v>
      </c>
      <c r="F40" s="33" t="n">
        <v>0.917</v>
      </c>
    </row>
    <row r="41">
      <c r="B41" s="31" t="inlineStr">
        <is>
          <t>juil. 2026</t>
        </is>
      </c>
      <c r="C41" s="32" t="n">
        <v>4214</v>
      </c>
      <c r="D41" s="34" t="n">
        <v>1</v>
      </c>
      <c r="E41" s="34" t="n">
        <v>1</v>
      </c>
      <c r="F41" s="34" t="n">
        <v>1</v>
      </c>
    </row>
    <row r="42">
      <c r="B42" s="22" t="inlineStr">
        <is>
          <t>Source : table market_index d'UQO Éval (745 119 ventes réelles au Québec, janv. 2021 → juil. 2026).</t>
        </is>
      </c>
    </row>
    <row r="44" ht="20" customHeight="1">
      <c r="B44" s="5" t="inlineStr">
        <is>
          <t>Tableau 4a — Parc immobilier de Gatineau au rôle 2024-2026 (MAMH via UQO Éval)</t>
        </is>
      </c>
      <c r="C44" s="6" t="n"/>
      <c r="D44" s="6" t="n"/>
      <c r="E44" s="6" t="n"/>
      <c r="F44" s="6" t="n"/>
    </row>
    <row r="45">
      <c r="B45" s="28" t="inlineStr">
        <is>
          <t>Type</t>
        </is>
      </c>
      <c r="C45" s="28" t="inlineStr">
        <is>
          <t>Nombre d'unités</t>
        </is>
      </c>
      <c r="D45" s="28" t="inlineStr">
        <is>
          <t>Valeur au rôle médiane ($)</t>
        </is>
      </c>
      <c r="E45" s="28" t="inlineStr">
        <is>
          <t>Estimation UQO Éval 2026 médiane ($)</t>
        </is>
      </c>
      <c r="F45" s="28" t="inlineStr">
        <is>
          <t>Ratio médian estimation / rôle</t>
        </is>
      </c>
    </row>
    <row r="46">
      <c r="B46" s="29" t="inlineStr">
        <is>
          <t>Unifamilial</t>
        </is>
      </c>
      <c r="C46" s="30" t="n">
        <v>93409</v>
      </c>
      <c r="D46" s="30" t="n">
        <v>446600</v>
      </c>
      <c r="E46" s="30" t="n">
        <v>504100</v>
      </c>
      <c r="F46" s="33" t="n">
        <v>1.116</v>
      </c>
    </row>
    <row r="47">
      <c r="B47" s="31" t="inlineStr">
        <is>
          <t>Plex (2 à 5 logements)</t>
        </is>
      </c>
      <c r="C47" s="32" t="n">
        <v>702</v>
      </c>
      <c r="D47" s="32" t="n">
        <v>197500</v>
      </c>
      <c r="E47" s="32" t="n">
        <v>212500</v>
      </c>
      <c r="F47" s="34" t="n">
        <v>1.123</v>
      </c>
    </row>
    <row r="48">
      <c r="B48" s="29" t="inlineStr">
        <is>
          <t>Ensemble du parc (tous types)</t>
        </is>
      </c>
      <c r="C48" s="30" t="n">
        <v>103287</v>
      </c>
      <c r="D48" s="30" t="n"/>
      <c r="E48" s="30" t="n"/>
      <c r="F48" s="33" t="n"/>
    </row>
    <row r="49">
      <c r="B49" s="22" t="inlineStr">
        <is>
          <t>Valeur au rôle totale du parc : 66.83 G$. Rôle triennal 2024-2025-2026 : conditions du marché au 1er juillet 2022.</t>
        </is>
      </c>
    </row>
    <row r="50" ht="20" customHeight="1">
      <c r="B50" s="5" t="inlineStr">
        <is>
          <t>Tableau 4b — Ratio médian prix vendu / valeur au rôle, ventes unifamiliales (rôle 2024-2026)</t>
        </is>
      </c>
      <c r="C50" s="6" t="n"/>
      <c r="D50" s="6" t="n"/>
    </row>
    <row r="51">
      <c r="B51" s="28" t="inlineStr">
        <is>
          <t>Année de vente</t>
        </is>
      </c>
      <c r="C51" s="28" t="inlineStr">
        <is>
          <t>Ratio médian prix / rôle</t>
        </is>
      </c>
      <c r="D51" s="28" t="inlineStr">
        <is>
          <t>Nombre de ventes</t>
        </is>
      </c>
    </row>
    <row r="52">
      <c r="B52" s="29" t="n">
        <v>2024</v>
      </c>
      <c r="C52" s="33" t="n">
        <v>1.022</v>
      </c>
      <c r="D52" s="30" t="n">
        <v>2994</v>
      </c>
    </row>
    <row r="53">
      <c r="B53" s="31" t="n">
        <v>2025</v>
      </c>
      <c r="C53" s="34" t="n">
        <v>1.074</v>
      </c>
      <c r="D53" s="32" t="n">
        <v>3196</v>
      </c>
    </row>
    <row r="54">
      <c r="B54" s="29" t="inlineStr">
        <is>
          <t>2026*</t>
        </is>
      </c>
      <c r="C54" s="33" t="n">
        <v>1.089</v>
      </c>
      <c r="D54" s="30" t="n">
        <v>1677</v>
      </c>
    </row>
    <row r="55">
      <c r="B55" s="22" t="inlineStr">
        <is>
          <t>* 2026 : au 14 août. Un ratio de 1,089 signifie que la vente médiane se conclut 8,9 % au-dessus de la valeur inscrite au rôle.</t>
        </is>
      </c>
    </row>
    <row r="57" ht="20" customHeight="1">
      <c r="B57" s="5" t="inlineStr">
        <is>
          <t>Tableau 5 — Marché des annonces à vendre mesuré par UQO Éval (copie Immo-Ka du 6 sept. 2026)</t>
        </is>
      </c>
      <c r="C57" s="6" t="n"/>
      <c r="D57" s="6" t="n"/>
      <c r="E57" s="6" t="n"/>
    </row>
    <row r="58" ht="30" customHeight="1">
      <c r="B58" s="10" t="inlineStr">
        <is>
          <t>Indicateur</t>
        </is>
      </c>
      <c r="C58" s="10" t="inlineStr">
        <is>
          <t>Gatineau</t>
        </is>
      </c>
      <c r="D58" s="10" t="inlineStr">
        <is>
          <t>Outaouais</t>
        </is>
      </c>
      <c r="E58" s="10" t="inlineStr">
        <is>
          <t>Ensemble du Québec</t>
        </is>
      </c>
    </row>
    <row r="59">
      <c r="B59" s="35" t="inlineStr">
        <is>
          <t>Annonces mesurées par le moteur</t>
        </is>
      </c>
      <c r="C59" s="30" t="n">
        <v>831</v>
      </c>
      <c r="D59" s="30" t="n">
        <v>2460</v>
      </c>
      <c r="E59" s="30" t="n">
        <v>64722</v>
      </c>
    </row>
    <row r="60">
      <c r="B60" s="36" t="inlineStr">
        <is>
          <t>Prix demandé médian ($)</t>
        </is>
      </c>
      <c r="C60" s="37" t="n">
        <v>464999</v>
      </c>
      <c r="D60" s="37" t="n">
        <v>469400</v>
      </c>
      <c r="E60" s="37" t="n">
        <v>500000</v>
      </c>
    </row>
    <row r="61">
      <c r="B61" s="35" t="inlineStr">
        <is>
          <t>Estimation UQO Éval médiane ($)</t>
        </is>
      </c>
      <c r="C61" s="38" t="n">
        <v>476500</v>
      </c>
      <c r="D61" s="38" t="n">
        <v>439000</v>
      </c>
      <c r="E61" s="38" t="n">
        <v>489200</v>
      </c>
    </row>
    <row r="62">
      <c r="B62" s="36" t="inlineStr">
        <is>
          <t>Ratio médian estimation / prix demandé</t>
        </is>
      </c>
      <c r="C62" s="34" t="n">
        <v>1.037</v>
      </c>
      <c r="D62" s="34" t="n">
        <v>0.98</v>
      </c>
      <c r="E62" s="34" t="n">
        <v>0.969</v>
      </c>
    </row>
    <row r="63">
      <c r="B63" s="35" t="inlineStr">
        <is>
          <t>Erreur absolue médiane (MdAPE)</t>
        </is>
      </c>
      <c r="C63" s="39" t="n">
        <v>0.127</v>
      </c>
      <c r="D63" s="39" t="n">
        <v>0.188</v>
      </c>
      <c r="E63" s="39" t="n">
        <v>0.219</v>
      </c>
    </row>
    <row r="64">
      <c r="B64" s="36" t="inlineStr">
        <is>
          <t>Part des annonces au-dessus de l'estimation</t>
        </is>
      </c>
      <c r="C64" s="40" t="n">
        <v>0.412</v>
      </c>
      <c r="D64" s="40" t="n">
        <v>0.537</v>
      </c>
      <c r="E64" s="40" t="n">
        <v>0.544</v>
      </c>
    </row>
    <row r="65">
      <c r="B65" s="35" t="inlineStr">
        <is>
          <t>Part des prix demandés dans la fourchette P10-P90</t>
        </is>
      </c>
      <c r="C65" s="39" t="n">
        <v>0.694</v>
      </c>
      <c r="D65" s="39" t="n">
        <v>0.64</v>
      </c>
      <c r="E65" s="39" t="n">
        <v>0.609</v>
      </c>
    </row>
    <row r="66">
      <c r="B66" s="22" t="inlineStr">
        <is>
          <t>864 annonces actives à Gatineau dans la copie (487 maisons, 199 copropriétés, 38 duplex, 26 triplex, 7 multiplex, 34 terrains, 37 commerciaux…). MdAPE = erreur absolue médiane entre l'estimation et le prix demandé.</t>
        </is>
      </c>
    </row>
    <row r="68" ht="20" customHeight="1">
      <c r="B68" s="5" t="inlineStr">
        <is>
          <t>Tableau 6 — Dossier : 10 propriétés RÉELLES à vendre à Gatineau (fiches www.uqo-eval.app/a-vendre, mesures du moteur UQO Éval)</t>
        </is>
      </c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</row>
    <row r="69" ht="30" customHeight="1">
      <c r="B69" s="10" t="inlineStr">
        <is>
          <t>No</t>
        </is>
      </c>
      <c r="C69" s="10" t="inlineStr">
        <is>
          <t>Adresse</t>
        </is>
      </c>
      <c r="D69" s="10" t="inlineStr">
        <is>
          <t>Secteur</t>
        </is>
      </c>
      <c r="E69" s="10" t="inlineStr">
        <is>
          <t>Type</t>
        </is>
      </c>
      <c r="F69" s="10" t="inlineStr">
        <is>
          <t>Année</t>
        </is>
      </c>
      <c r="G69" s="10" t="inlineStr">
        <is>
          <t>Ch.</t>
        </is>
      </c>
      <c r="H69" s="10" t="inlineStr">
        <is>
          <t>SdB</t>
        </is>
      </c>
      <c r="I69" s="10" t="inlineStr">
        <is>
          <t>Aire (pi²)</t>
        </is>
      </c>
      <c r="J69" s="10" t="inlineStr">
        <is>
          <t>Terrain (pi²)</t>
        </is>
      </c>
      <c r="K69" s="10" t="inlineStr">
        <is>
          <t>Prix demandé ($)</t>
        </is>
      </c>
      <c r="L69" s="10" t="inlineStr">
        <is>
          <t>Valeur au rôle ($)</t>
        </is>
      </c>
      <c r="M69" s="10" t="inlineStr">
        <is>
          <t>Estimation UQO Éval ($)</t>
        </is>
      </c>
      <c r="N69" s="10" t="inlineStr">
        <is>
          <t>P10 ($)</t>
        </is>
      </c>
      <c r="O69" s="10" t="inlineStr">
        <is>
          <t>P90 ($)</t>
        </is>
      </c>
      <c r="P69" s="10" t="inlineStr">
        <is>
          <t>Indice</t>
        </is>
      </c>
      <c r="Q69" s="10" t="inlineStr">
        <is>
          <t>Confiance (%)</t>
        </is>
      </c>
      <c r="R69" s="10" t="inlineStr">
        <is>
          <t>Modèle hédonique ($)</t>
        </is>
      </c>
      <c r="S69" s="10" t="inlineStr">
        <is>
          <t>Comparables ajustés ($)</t>
        </is>
      </c>
      <c r="T69" s="10" t="inlineStr">
        <is>
          <t>Méthode du coût ($)</t>
        </is>
      </c>
      <c r="U69" s="10" t="inlineStr">
        <is>
          <t>Rôle indexé ($)</t>
        </is>
      </c>
      <c r="V69" s="10" t="inlineStr">
        <is>
          <t>Fiche UQO Éval (cliquer)</t>
        </is>
      </c>
    </row>
    <row r="70">
      <c r="B70" s="41" t="n">
        <v>1</v>
      </c>
      <c r="C70" s="29" t="inlineStr">
        <is>
          <t>424, rue de la Terrasse-Eardley</t>
        </is>
      </c>
      <c r="D70" s="42" t="inlineStr">
        <is>
          <t>Aylmer</t>
        </is>
      </c>
      <c r="E70" s="42" t="inlineStr">
        <is>
          <t>Maison de plain-pied</t>
        </is>
      </c>
      <c r="F70" s="43" t="n">
        <v>1991</v>
      </c>
      <c r="G70" s="43" t="n">
        <v>3</v>
      </c>
      <c r="H70" s="43" t="n">
        <v>2</v>
      </c>
      <c r="I70" s="30" t="n">
        <v>932</v>
      </c>
      <c r="J70" s="30" t="n">
        <v>4921</v>
      </c>
      <c r="K70" s="30" t="n">
        <v>429900</v>
      </c>
      <c r="L70" s="30" t="n">
        <v>412600</v>
      </c>
      <c r="M70" s="30" t="n">
        <v>453700</v>
      </c>
      <c r="N70" s="30" t="n">
        <v>390400</v>
      </c>
      <c r="O70" s="30" t="n">
        <v>481800</v>
      </c>
      <c r="P70" s="42" t="inlineStr">
        <is>
          <t>A</t>
        </is>
      </c>
      <c r="Q70" s="43" t="n">
        <v>89</v>
      </c>
      <c r="R70" s="30" t="n">
        <v>443100</v>
      </c>
      <c r="S70" s="30" t="n">
        <v>473500</v>
      </c>
      <c r="T70" s="30" t="n">
        <v>425000</v>
      </c>
      <c r="U70" s="30" t="n">
        <v>475200</v>
      </c>
      <c r="V70" s="44" t="inlineStr">
        <is>
          <t>▸ fiche via_capitale:22107182</t>
        </is>
      </c>
    </row>
    <row r="71">
      <c r="B71" s="45" t="n">
        <v>2</v>
      </c>
      <c r="C71" s="31" t="inlineStr">
        <is>
          <t>532, rue Foran</t>
        </is>
      </c>
      <c r="D71" s="46" t="inlineStr">
        <is>
          <t>Aylmer</t>
        </is>
      </c>
      <c r="E71" s="46" t="inlineStr">
        <is>
          <t>Maison de plain-pied</t>
        </is>
      </c>
      <c r="F71" s="47" t="n">
        <v>1974</v>
      </c>
      <c r="G71" s="47" t="n">
        <v>4</v>
      </c>
      <c r="H71" s="47" t="n">
        <v>2</v>
      </c>
      <c r="I71" s="32" t="n">
        <v>1250</v>
      </c>
      <c r="J71" s="32" t="n">
        <v>7000</v>
      </c>
      <c r="K71" s="32" t="n">
        <v>599000</v>
      </c>
      <c r="L71" s="32" t="n">
        <v>446500</v>
      </c>
      <c r="M71" s="32" t="n">
        <v>500700</v>
      </c>
      <c r="N71" s="32" t="n">
        <v>389800</v>
      </c>
      <c r="O71" s="32" t="n">
        <v>578500</v>
      </c>
      <c r="P71" s="46" t="inlineStr">
        <is>
          <t>A</t>
        </is>
      </c>
      <c r="Q71" s="47" t="n">
        <v>82</v>
      </c>
      <c r="R71" s="32" t="n">
        <v>531200</v>
      </c>
      <c r="S71" s="32" t="n">
        <v>443900</v>
      </c>
      <c r="T71" s="32" t="n">
        <v>552300</v>
      </c>
      <c r="U71" s="32" t="n">
        <v>514200</v>
      </c>
      <c r="V71" s="48" t="inlineStr">
        <is>
          <t>▸ fiche via_capitale:20790582</t>
        </is>
      </c>
    </row>
    <row r="72">
      <c r="B72" s="41" t="n">
        <v>3</v>
      </c>
      <c r="C72" s="29" t="inlineStr">
        <is>
          <t>150, boul. de l'Amérique-Française, app. C</t>
        </is>
      </c>
      <c r="D72" s="42" t="inlineStr">
        <is>
          <t>Aylmer</t>
        </is>
      </c>
      <c r="E72" s="42" t="inlineStr">
        <is>
          <t>Copropriété (jumelé)</t>
        </is>
      </c>
      <c r="F72" s="43" t="n">
        <v>2012</v>
      </c>
      <c r="G72" s="43" t="n">
        <v>2</v>
      </c>
      <c r="H72" s="43" t="n">
        <v>1</v>
      </c>
      <c r="I72" s="30" t="n">
        <v>975</v>
      </c>
      <c r="J72" s="30" t="n">
        <v>1907</v>
      </c>
      <c r="K72" s="30" t="n">
        <v>359900</v>
      </c>
      <c r="L72" s="30" t="n">
        <v>326200</v>
      </c>
      <c r="M72" s="30" t="n">
        <v>406200</v>
      </c>
      <c r="N72" s="30" t="n">
        <v>314100</v>
      </c>
      <c r="O72" s="30" t="n">
        <v>471000</v>
      </c>
      <c r="P72" s="42" t="inlineStr">
        <is>
          <t>A</t>
        </is>
      </c>
      <c r="Q72" s="43" t="n">
        <v>87</v>
      </c>
      <c r="R72" s="30" t="n">
        <v>342300</v>
      </c>
      <c r="S72" s="30" t="n">
        <v>524900</v>
      </c>
      <c r="T72" s="30" t="n">
        <v>434300</v>
      </c>
      <c r="U72" s="30" t="n">
        <v>375700</v>
      </c>
      <c r="V72" s="44" t="inlineStr">
        <is>
          <t>▸ fiche kw_prestige:16729101</t>
        </is>
      </c>
    </row>
    <row r="73">
      <c r="B73" s="45" t="n">
        <v>4</v>
      </c>
      <c r="C73" s="31" t="inlineStr">
        <is>
          <t>22, rue St-Pétersbourg</t>
        </is>
      </c>
      <c r="D73" s="46" t="inlineStr">
        <is>
          <t>Plateau de la Capitale</t>
        </is>
      </c>
      <c r="E73" s="46" t="inlineStr">
        <is>
          <t>Duplex</t>
        </is>
      </c>
      <c r="F73" s="47" t="n">
        <v>2019</v>
      </c>
      <c r="G73" s="47" t="n">
        <v>3</v>
      </c>
      <c r="H73" s="47" t="n">
        <v>1</v>
      </c>
      <c r="I73" s="32" t="n">
        <v>1381</v>
      </c>
      <c r="J73" s="32" t="n">
        <v>3420</v>
      </c>
      <c r="K73" s="32" t="n">
        <v>764900</v>
      </c>
      <c r="L73" s="32" t="n">
        <v>580200</v>
      </c>
      <c r="M73" s="32" t="n">
        <v>663200</v>
      </c>
      <c r="N73" s="32" t="n">
        <v>597200</v>
      </c>
      <c r="O73" s="32" t="n">
        <v>705700</v>
      </c>
      <c r="P73" s="46" t="inlineStr">
        <is>
          <t>A</t>
        </is>
      </c>
      <c r="Q73" s="47" t="n">
        <v>89</v>
      </c>
      <c r="R73" s="32" t="n">
        <v>701400</v>
      </c>
      <c r="S73" s="32" t="n">
        <v>592200</v>
      </c>
      <c r="T73" s="32" t="n">
        <v>672300</v>
      </c>
      <c r="U73" s="32" t="n">
        <v>668200</v>
      </c>
      <c r="V73" s="48" t="inlineStr">
        <is>
          <t>▸ fiche via_capitale:28319200</t>
        </is>
      </c>
    </row>
    <row r="74">
      <c r="B74" s="41" t="n">
        <v>5</v>
      </c>
      <c r="C74" s="29" t="inlineStr">
        <is>
          <t>88, rue du Contrefort</t>
        </is>
      </c>
      <c r="D74" s="42" t="inlineStr">
        <is>
          <t>Hull</t>
        </is>
      </c>
      <c r="E74" s="42" t="inlineStr">
        <is>
          <t>Maison à étages</t>
        </is>
      </c>
      <c r="F74" s="43" t="n">
        <v>1985</v>
      </c>
      <c r="G74" s="43" t="n">
        <v>3</v>
      </c>
      <c r="H74" s="43" t="n">
        <v>1</v>
      </c>
      <c r="I74" s="30" t="n">
        <v>1359</v>
      </c>
      <c r="J74" s="30" t="n">
        <v>3998</v>
      </c>
      <c r="K74" s="30" t="n">
        <v>464900</v>
      </c>
      <c r="L74" s="30" t="n">
        <v>448800</v>
      </c>
      <c r="M74" s="30" t="n">
        <v>521200</v>
      </c>
      <c r="N74" s="30" t="n">
        <v>436300</v>
      </c>
      <c r="O74" s="30" t="n">
        <v>556600</v>
      </c>
      <c r="P74" s="42" t="inlineStr">
        <is>
          <t>A</t>
        </is>
      </c>
      <c r="Q74" s="43" t="n">
        <v>85</v>
      </c>
      <c r="R74" s="30" t="n">
        <v>507400</v>
      </c>
      <c r="S74" s="30" t="n">
        <v>546700</v>
      </c>
      <c r="T74" s="30" t="n">
        <v>559700</v>
      </c>
      <c r="U74" s="30" t="n">
        <v>516900</v>
      </c>
      <c r="V74" s="44" t="inlineStr">
        <is>
          <t>▸ fiche via_capitale:19869545</t>
        </is>
      </c>
    </row>
    <row r="75">
      <c r="B75" s="45" t="n">
        <v>6</v>
      </c>
      <c r="C75" s="31" t="inlineStr">
        <is>
          <t>158, rue Joffre</t>
        </is>
      </c>
      <c r="D75" s="46" t="inlineStr">
        <is>
          <t>Hull</t>
        </is>
      </c>
      <c r="E75" s="46" t="inlineStr">
        <is>
          <t>Triplex</t>
        </is>
      </c>
      <c r="F75" s="47" t="n">
        <v>1966</v>
      </c>
      <c r="G75" s="47" t="n">
        <v>3</v>
      </c>
      <c r="H75" s="47" t="n">
        <v>1</v>
      </c>
      <c r="I75" s="32" t="n">
        <v>2640</v>
      </c>
      <c r="J75" s="32" t="n">
        <v>4869</v>
      </c>
      <c r="K75" s="32" t="n">
        <v>835000</v>
      </c>
      <c r="L75" s="32" t="n">
        <v>554600</v>
      </c>
      <c r="M75" s="32" t="n">
        <v>766800</v>
      </c>
      <c r="N75" s="32" t="n">
        <v>446900</v>
      </c>
      <c r="O75" s="32" t="n">
        <v>892800</v>
      </c>
      <c r="P75" s="46" t="inlineStr">
        <is>
          <t>A</t>
        </is>
      </c>
      <c r="Q75" s="47" t="n">
        <v>80</v>
      </c>
      <c r="R75" s="32" t="n">
        <v>765500</v>
      </c>
      <c r="S75" s="32" t="n">
        <v>769100</v>
      </c>
      <c r="T75" s="32" t="n">
        <v>896700</v>
      </c>
      <c r="U75" s="32" t="n">
        <v>638700</v>
      </c>
      <c r="V75" s="48" t="inlineStr">
        <is>
          <t>▸ fiche via_capitale:19838165</t>
        </is>
      </c>
    </row>
    <row r="76">
      <c r="B76" s="41" t="n">
        <v>7</v>
      </c>
      <c r="C76" s="29" t="inlineStr">
        <is>
          <t>1585, boul. Saint-René Est</t>
        </is>
      </c>
      <c r="D76" s="42" t="inlineStr">
        <is>
          <t>Gatineau</t>
        </is>
      </c>
      <c r="E76" s="42" t="inlineStr">
        <is>
          <t>Maison à étages</t>
        </is>
      </c>
      <c r="F76" s="43" t="n">
        <v>2013</v>
      </c>
      <c r="G76" s="43" t="n">
        <v>4</v>
      </c>
      <c r="H76" s="43" t="n">
        <v>2</v>
      </c>
      <c r="I76" s="30" t="n">
        <v>978</v>
      </c>
      <c r="J76" s="30" t="n">
        <v>4549</v>
      </c>
      <c r="K76" s="30" t="n">
        <v>474900</v>
      </c>
      <c r="L76" s="30" t="n">
        <v>388400</v>
      </c>
      <c r="M76" s="30" t="n">
        <v>466800</v>
      </c>
      <c r="N76" s="30" t="n">
        <v>389700</v>
      </c>
      <c r="O76" s="30" t="n">
        <v>506600</v>
      </c>
      <c r="P76" s="42" t="inlineStr">
        <is>
          <t>A</t>
        </is>
      </c>
      <c r="Q76" s="43" t="n">
        <v>85</v>
      </c>
      <c r="R76" s="30" t="n">
        <v>454800</v>
      </c>
      <c r="S76" s="30" t="n">
        <v>489200</v>
      </c>
      <c r="T76" s="30" t="n">
        <v>493700</v>
      </c>
      <c r="U76" s="30" t="n">
        <v>447300</v>
      </c>
      <c r="V76" s="44" t="inlineStr">
        <is>
          <t>▸ fiche remax_quebec:10894672</t>
        </is>
      </c>
    </row>
    <row r="77">
      <c r="B77" s="45" t="n">
        <v>8</v>
      </c>
      <c r="C77" s="31" t="inlineStr">
        <is>
          <t>71, rue Bellehumeur, app. 6</t>
        </is>
      </c>
      <c r="D77" s="46" t="inlineStr">
        <is>
          <t>Gatineau</t>
        </is>
      </c>
      <c r="E77" s="46" t="inlineStr">
        <is>
          <t>Copropriété</t>
        </is>
      </c>
      <c r="F77" s="47" t="n">
        <v>1987</v>
      </c>
      <c r="G77" s="47" t="n">
        <v>2</v>
      </c>
      <c r="H77" s="47" t="n">
        <v>2</v>
      </c>
      <c r="I77" s="32" t="n">
        <v>969</v>
      </c>
      <c r="J77" s="32" t="n">
        <v>1982</v>
      </c>
      <c r="K77" s="32" t="n">
        <v>294900</v>
      </c>
      <c r="L77" s="32" t="n">
        <v>238000</v>
      </c>
      <c r="M77" s="32" t="n">
        <v>347900</v>
      </c>
      <c r="N77" s="32" t="n">
        <v>282200</v>
      </c>
      <c r="O77" s="32" t="n">
        <v>405300</v>
      </c>
      <c r="P77" s="46" t="inlineStr">
        <is>
          <t>A</t>
        </is>
      </c>
      <c r="Q77" s="47" t="n">
        <v>90</v>
      </c>
      <c r="R77" s="32" t="n">
        <v>264100</v>
      </c>
      <c r="S77" s="32" t="n">
        <v>503400</v>
      </c>
      <c r="T77" s="32" t="n">
        <v>327700</v>
      </c>
      <c r="U77" s="32" t="n">
        <v>274100</v>
      </c>
      <c r="V77" s="48" t="inlineStr">
        <is>
          <t>▸ fiche remax_quebec:14479929</t>
        </is>
      </c>
    </row>
    <row r="78">
      <c r="B78" s="41" t="n">
        <v>9</v>
      </c>
      <c r="C78" s="29" t="inlineStr">
        <is>
          <t>164, rue des Sarcelles</t>
        </is>
      </c>
      <c r="D78" s="42" t="inlineStr">
        <is>
          <t>Masson-Angers</t>
        </is>
      </c>
      <c r="E78" s="42" t="inlineStr">
        <is>
          <t>Maison de plain-pied</t>
        </is>
      </c>
      <c r="F78" s="43" t="n">
        <v>2000</v>
      </c>
      <c r="G78" s="43" t="n">
        <v>3</v>
      </c>
      <c r="H78" s="43" t="n">
        <v>1</v>
      </c>
      <c r="I78" s="30" t="n">
        <v>827</v>
      </c>
      <c r="J78" s="30" t="n">
        <v>3763</v>
      </c>
      <c r="K78" s="30" t="n">
        <v>389900</v>
      </c>
      <c r="L78" s="30" t="n">
        <v>357800</v>
      </c>
      <c r="M78" s="30" t="n">
        <v>405100</v>
      </c>
      <c r="N78" s="30" t="n">
        <v>343800</v>
      </c>
      <c r="O78" s="30" t="n">
        <v>432100</v>
      </c>
      <c r="P78" s="42" t="inlineStr">
        <is>
          <t>A</t>
        </is>
      </c>
      <c r="Q78" s="43" t="n">
        <v>86</v>
      </c>
      <c r="R78" s="30" t="n">
        <v>392900</v>
      </c>
      <c r="S78" s="30" t="n">
        <v>427700</v>
      </c>
      <c r="T78" s="30" t="n">
        <v>360800</v>
      </c>
      <c r="U78" s="30" t="n">
        <v>412100</v>
      </c>
      <c r="V78" s="44" t="inlineStr">
        <is>
          <t>▸ fiche remax_quebec:16301903</t>
        </is>
      </c>
    </row>
    <row r="79">
      <c r="B79" s="45" t="n">
        <v>10</v>
      </c>
      <c r="C79" s="31" t="inlineStr">
        <is>
          <t>161, rue Alexandre-Rodrigue</t>
        </is>
      </c>
      <c r="D79" s="46" t="inlineStr">
        <is>
          <t>Buckingham</t>
        </is>
      </c>
      <c r="E79" s="46" t="inlineStr">
        <is>
          <t>Maison à étages</t>
        </is>
      </c>
      <c r="F79" s="47" t="n">
        <v>2019</v>
      </c>
      <c r="G79" s="47" t="n">
        <v>3</v>
      </c>
      <c r="H79" s="47" t="n">
        <v>1</v>
      </c>
      <c r="I79" s="32" t="n">
        <v>977</v>
      </c>
      <c r="J79" s="32" t="n">
        <v>3003</v>
      </c>
      <c r="K79" s="32" t="n">
        <v>399900</v>
      </c>
      <c r="L79" s="32" t="n">
        <v>363400</v>
      </c>
      <c r="M79" s="32" t="n">
        <v>431800</v>
      </c>
      <c r="N79" s="32" t="n">
        <v>396000</v>
      </c>
      <c r="O79" s="32" t="n">
        <v>467900</v>
      </c>
      <c r="P79" s="46" t="inlineStr">
        <is>
          <t>A</t>
        </is>
      </c>
      <c r="Q79" s="47" t="n">
        <v>84</v>
      </c>
      <c r="R79" s="32" t="n">
        <v>430600</v>
      </c>
      <c r="S79" s="32" t="n">
        <v>433900</v>
      </c>
      <c r="T79" s="32" t="n">
        <v>436100</v>
      </c>
      <c r="U79" s="32" t="n">
        <v>418500</v>
      </c>
      <c r="V79" s="48" t="inlineStr">
        <is>
          <t>▸ fiche remax_quebec:13078765</t>
        </is>
      </c>
    </row>
    <row r="80">
      <c r="B80" s="22" t="inlineStr">
        <is>
          <t>Estimation = mesure hybride du moteur (65 % modèle hédonique + 35 % comparables ajustés) ; P10-P90 = fourchette de confiance ; indice A-D. La méthode du coût calibrée et le rôle indexé sont les deux autres indications du « duel des méthodes » (www.uqo-eval.app/stats/marche). Photos et détails dans l'énoncé.</t>
        </is>
      </c>
    </row>
    <row r="82" ht="20" customHeight="1">
      <c r="B82" s="5" t="inlineStr">
        <is>
          <t>Tableau 7 — Extrait BRUT de la base des annonces (8 lignes réelles telles que collectées — à valider, question 6c)</t>
        </is>
      </c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</row>
    <row r="83" ht="30" customHeight="1">
      <c r="B83" s="10" t="inlineStr">
        <is>
          <t>Ligne</t>
        </is>
      </c>
      <c r="C83" s="10" t="inlineStr">
        <is>
          <t>Adresse</t>
        </is>
      </c>
      <c r="D83" s="10" t="inlineStr">
        <is>
          <t>Secteur</t>
        </is>
      </c>
      <c r="E83" s="10" t="inlineStr">
        <is>
          <t>Type</t>
        </is>
      </c>
      <c r="F83" s="10" t="inlineStr">
        <is>
          <t>Prix demandé ($)</t>
        </is>
      </c>
      <c r="G83" s="10" t="inlineStr">
        <is>
          <t>Ch.</t>
        </is>
      </c>
      <c r="H83" s="10" t="inlineStr">
        <is>
          <t>Aire (pi²)</t>
        </is>
      </c>
      <c r="I83" s="10" t="inlineStr">
        <is>
          <t>Année</t>
        </is>
      </c>
      <c r="J83" s="10" t="inlineStr">
        <is>
          <t>Unité du rôle jumelée</t>
        </is>
      </c>
      <c r="K83" s="10" t="inlineStr">
        <is>
          <t>Distance de jumelage (m)</t>
        </is>
      </c>
      <c r="L83" s="10" t="inlineStr">
        <is>
          <t>Estimation UQO Éval ($)</t>
        </is>
      </c>
      <c r="M83" s="10" t="inlineStr">
        <is>
          <t>Indice</t>
        </is>
      </c>
    </row>
    <row r="84">
      <c r="B84" s="42" t="inlineStr">
        <is>
          <t>L1</t>
        </is>
      </c>
      <c r="C84" s="29" t="inlineStr">
        <is>
          <t>3, rue de la Sterne</t>
        </is>
      </c>
      <c r="D84" s="42" t="inlineStr">
        <is>
          <t>Manoir des Trembles</t>
        </is>
      </c>
      <c r="E84" s="42" t="inlineStr">
        <is>
          <t>Maison</t>
        </is>
      </c>
      <c r="F84" s="30" t="n">
        <v>489000</v>
      </c>
      <c r="G84" s="42" t="n">
        <v>2</v>
      </c>
      <c r="H84" s="42" t="n">
        <v>1200</v>
      </c>
      <c r="I84" s="42" t="n">
        <v>1992</v>
      </c>
      <c r="J84" s="42" t="inlineStr">
        <is>
          <t>…7258100020000</t>
        </is>
      </c>
      <c r="K84" s="42" t="n">
        <v>1</v>
      </c>
      <c r="L84" s="30" t="n">
        <v>468600</v>
      </c>
      <c r="M84" s="42" t="inlineStr">
        <is>
          <t>A</t>
        </is>
      </c>
    </row>
    <row r="85">
      <c r="B85" s="46" t="inlineStr">
        <is>
          <t>L2</t>
        </is>
      </c>
      <c r="C85" s="31" t="inlineStr">
        <is>
          <t>3Z, rue de la Sterne</t>
        </is>
      </c>
      <c r="D85" s="46" t="inlineStr">
        <is>
          <t>Manoir des Trembles</t>
        </is>
      </c>
      <c r="E85" s="46" t="inlineStr">
        <is>
          <t>Maison</t>
        </is>
      </c>
      <c r="F85" s="32" t="n">
        <v>489000</v>
      </c>
      <c r="G85" s="46" t="n">
        <v>2</v>
      </c>
      <c r="H85" s="46" t="n">
        <v>1200</v>
      </c>
      <c r="I85" s="46" t="n">
        <v>1992</v>
      </c>
      <c r="J85" s="46" t="inlineStr">
        <is>
          <t>…7258100020000</t>
        </is>
      </c>
      <c r="K85" s="46" t="n">
        <v>1</v>
      </c>
      <c r="L85" s="32" t="n">
        <v>468600</v>
      </c>
      <c r="M85" s="46" t="inlineStr">
        <is>
          <t>A</t>
        </is>
      </c>
    </row>
    <row r="86">
      <c r="B86" s="42" t="inlineStr">
        <is>
          <t>L3</t>
        </is>
      </c>
      <c r="C86" s="29" t="inlineStr">
        <is>
          <t>5, rue Arthur-Wistaff</t>
        </is>
      </c>
      <c r="D86" s="42" t="inlineStr">
        <is>
          <t>Aylmer</t>
        </is>
      </c>
      <c r="E86" s="42" t="inlineStr">
        <is>
          <t>Maison</t>
        </is>
      </c>
      <c r="F86" s="30" t="n">
        <v>424900</v>
      </c>
      <c r="G86" s="42" t="n">
        <v>4</v>
      </c>
      <c r="H86" s="42" t="n">
        <v>575</v>
      </c>
      <c r="I86" s="42" t="n">
        <v>1988</v>
      </c>
      <c r="J86" s="42" t="inlineStr">
        <is>
          <t>…2776707600000</t>
        </is>
      </c>
      <c r="K86" s="42" t="n">
        <v>2</v>
      </c>
      <c r="L86" s="30" t="n">
        <v>456700</v>
      </c>
      <c r="M86" s="42" t="inlineStr">
        <is>
          <t>A</t>
        </is>
      </c>
    </row>
    <row r="87">
      <c r="B87" s="46" t="inlineStr">
        <is>
          <t>L4</t>
        </is>
      </c>
      <c r="C87" s="31" t="inlineStr">
        <is>
          <t>853, boul. de la Cité</t>
        </is>
      </c>
      <c r="D87" s="46" t="inlineStr">
        <is>
          <t>Gatineau</t>
        </is>
      </c>
      <c r="E87" s="46" t="inlineStr">
        <is>
          <t>Copropriété</t>
        </is>
      </c>
      <c r="F87" s="32" t="n">
        <v>289900</v>
      </c>
      <c r="G87" s="46" t="n">
        <v>8</v>
      </c>
      <c r="H87" s="46" t="n">
        <v>1044</v>
      </c>
      <c r="I87" s="46" t="n">
        <v>2011</v>
      </c>
      <c r="J87" s="46" t="inlineStr">
        <is>
          <t>…3965078300040003</t>
        </is>
      </c>
      <c r="K87" s="46" t="n">
        <v>3</v>
      </c>
      <c r="L87" s="32" t="n">
        <v>332500</v>
      </c>
      <c r="M87" s="46" t="inlineStr">
        <is>
          <t>A</t>
        </is>
      </c>
    </row>
    <row r="88">
      <c r="B88" s="42" t="inlineStr">
        <is>
          <t>L5</t>
        </is>
      </c>
      <c r="C88" s="29" t="inlineStr">
        <is>
          <t>2, rue Martel, app. 202</t>
        </is>
      </c>
      <c r="D88" s="42" t="inlineStr">
        <is>
          <t>Deschênes</t>
        </is>
      </c>
      <c r="E88" s="42" t="inlineStr">
        <is>
          <t>Copropriété</t>
        </is>
      </c>
      <c r="F88" s="30" t="n">
        <v>650000</v>
      </c>
      <c r="G88" s="42" t="n">
        <v>2</v>
      </c>
      <c r="H88" s="42" t="n">
        <v>1563</v>
      </c>
      <c r="I88" s="42" t="n">
        <v>2014</v>
      </c>
      <c r="J88" s="42" t="inlineStr">
        <is>
          <t>…2720862300010001</t>
        </is>
      </c>
      <c r="K88" s="42" t="n">
        <v>27</v>
      </c>
      <c r="L88" s="30" t="n">
        <v>579100</v>
      </c>
      <c r="M88" s="42" t="inlineStr">
        <is>
          <t>B</t>
        </is>
      </c>
    </row>
    <row r="89">
      <c r="B89" s="46" t="inlineStr">
        <is>
          <t>L6</t>
        </is>
      </c>
      <c r="C89" s="31" t="inlineStr">
        <is>
          <t>2, rue Martel, app. 301</t>
        </is>
      </c>
      <c r="D89" s="46" t="inlineStr">
        <is>
          <t>Deschênes</t>
        </is>
      </c>
      <c r="E89" s="46" t="inlineStr">
        <is>
          <t>Copropriété</t>
        </is>
      </c>
      <c r="F89" s="32" t="n">
        <v>775000</v>
      </c>
      <c r="G89" s="46" t="n">
        <v>2</v>
      </c>
      <c r="H89" s="46" t="n">
        <v>1894</v>
      </c>
      <c r="I89" s="46" t="n">
        <v>2014</v>
      </c>
      <c r="J89" s="46" t="inlineStr">
        <is>
          <t>…2720862300010001</t>
        </is>
      </c>
      <c r="K89" s="46" t="n">
        <v>27</v>
      </c>
      <c r="L89" s="32" t="n">
        <v>579100</v>
      </c>
      <c r="M89" s="46" t="inlineStr">
        <is>
          <t>B</t>
        </is>
      </c>
    </row>
    <row r="90">
      <c r="B90" s="42" t="inlineStr">
        <is>
          <t>L7</t>
        </is>
      </c>
      <c r="C90" s="29" t="inlineStr">
        <is>
          <t>2201-110, rue du Château</t>
        </is>
      </c>
      <c r="D90" s="42" t="inlineStr">
        <is>
          <t>Hull</t>
        </is>
      </c>
      <c r="E90" s="42" t="inlineStr">
        <is>
          <t>Maison</t>
        </is>
      </c>
      <c r="F90" s="30" t="n">
        <v>299900</v>
      </c>
      <c r="G90" s="42" t="n">
        <v>3</v>
      </c>
      <c r="H90" s="42" t="n">
        <v>848</v>
      </c>
      <c r="I90" s="42" t="n">
        <v>1975</v>
      </c>
      <c r="J90" s="42" t="inlineStr">
        <is>
          <t>…3175812400010017</t>
        </is>
      </c>
      <c r="K90" s="42" t="n">
        <v>27</v>
      </c>
      <c r="L90" s="30" t="n">
        <v>336200</v>
      </c>
      <c r="M90" s="42" t="inlineStr">
        <is>
          <t>A</t>
        </is>
      </c>
    </row>
    <row r="91">
      <c r="B91" s="46" t="inlineStr">
        <is>
          <t>L8</t>
        </is>
      </c>
      <c r="C91" s="31" t="inlineStr">
        <is>
          <t>21, rue Jubilee</t>
        </is>
      </c>
      <c r="D91" s="46" t="inlineStr">
        <is>
          <t>Aylmer</t>
        </is>
      </c>
      <c r="E91" s="46" t="inlineStr">
        <is>
          <t>Maison</t>
        </is>
      </c>
      <c r="F91" s="32" t="n">
        <v>2499900</v>
      </c>
      <c r="G91" s="46" t="n">
        <v>6</v>
      </c>
      <c r="H91" s="46" t="n">
        <v>4601</v>
      </c>
      <c r="I91" s="46" t="n">
        <v>1992</v>
      </c>
      <c r="J91" s="46" t="inlineStr">
        <is>
          <t>…2860350000000000</t>
        </is>
      </c>
      <c r="K91" s="46" t="n">
        <v>2</v>
      </c>
      <c r="L91" s="32" t="n">
        <v>1381800</v>
      </c>
      <c r="M91" s="46" t="inlineStr">
        <is>
          <t>B</t>
        </is>
      </c>
    </row>
    <row r="92">
      <c r="B92" s="22" t="inlineStr">
        <is>
          <t>Lignes reproduites sans correction. Le jumelage spatial associe chaque annonce à l'unité du rôle la plus proche (distance en mètres).</t>
        </is>
      </c>
    </row>
    <row r="93" ht="20" customHeight="1">
      <c r="B93" s="5" t="inlineStr">
        <is>
          <t>Tableau 8 — Conditions de financement (contexte, été-automne 2026)</t>
        </is>
      </c>
      <c r="C93" s="6" t="n"/>
      <c r="D93" s="6" t="n"/>
    </row>
    <row r="94" ht="30" customHeight="1">
      <c r="B94" s="10" t="inlineStr">
        <is>
          <t>Paramètre</t>
        </is>
      </c>
      <c r="C94" s="10" t="inlineStr">
        <is>
          <t>Valeur</t>
        </is>
      </c>
    </row>
    <row r="95">
      <c r="B95" s="49" t="inlineStr">
        <is>
          <t>Taux directeur Banque du Canada (maintenu le 2 sept. 2026)</t>
        </is>
      </c>
      <c r="C95" s="50" t="n">
        <v>0.0225</v>
      </c>
    </row>
    <row r="96">
      <c r="B96" s="51" t="inlineStr">
        <is>
          <t>Taux hypothécaire 5 ans affiché (APCIQ, T2 2026)</t>
        </is>
      </c>
      <c r="C96" s="52" t="n">
        <v>0.0609</v>
      </c>
    </row>
    <row r="97">
      <c r="B97" s="49" t="inlineStr">
        <is>
          <t>Taux hypothétique (scénario 2 : −200 points de base)</t>
        </is>
      </c>
      <c r="C97" s="50" t="n">
        <v>0.0409</v>
      </c>
    </row>
    <row r="98">
      <c r="B98" s="51" t="inlineStr">
        <is>
          <t>Ratio ABD maximal (convention du cours)</t>
        </is>
      </c>
      <c r="C98" s="53" t="n">
        <v>0.32</v>
      </c>
    </row>
    <row r="99">
      <c r="B99" s="49" t="inlineStr">
        <is>
          <t>Amortissement (années)</t>
        </is>
      </c>
      <c r="C99" s="43" t="n">
        <v>25</v>
      </c>
    </row>
    <row r="100">
      <c r="B100" s="51" t="inlineStr">
        <is>
          <t>Mise de fonds (scénario)</t>
        </is>
      </c>
      <c r="C100" s="53" t="n">
        <v>0.2</v>
      </c>
    </row>
    <row r="101">
      <c r="B101" s="22" t="inlineStr">
        <is>
          <t>Banque du Canada : taux cible du financement à un jour maintenu à 2,25 % le 2 septembre 2026 (7e maintien consécutif ; prochaine annonce le 28 octobre 2026).</t>
        </is>
      </c>
    </row>
  </sheetData>
  <mergeCells count="20">
    <mergeCell ref="B2:M2"/>
    <mergeCell ref="B101:D101"/>
    <mergeCell ref="B1:M1"/>
    <mergeCell ref="B82:M82"/>
    <mergeCell ref="B5:K5"/>
    <mergeCell ref="B42:F42"/>
    <mergeCell ref="B92:M92"/>
    <mergeCell ref="B66:E66"/>
    <mergeCell ref="B44:F44"/>
    <mergeCell ref="B68:V68"/>
    <mergeCell ref="B34:F34"/>
    <mergeCell ref="B50:D50"/>
    <mergeCell ref="B80:V80"/>
    <mergeCell ref="B49:F49"/>
    <mergeCell ref="B57:E57"/>
    <mergeCell ref="B55:F55"/>
    <mergeCell ref="B15:F15"/>
    <mergeCell ref="B13:K13"/>
    <mergeCell ref="B93:D93"/>
    <mergeCell ref="B32:F32"/>
  </mergeCells>
  <conditionalFormatting sqref="P70:P79">
    <cfRule type="expression" priority="1" dxfId="0">
      <formula>$P70="A"</formula>
    </cfRule>
  </conditionalFormatting>
  <hyperlinks>
    <hyperlink xmlns:r="http://schemas.openxmlformats.org/officeDocument/2006/relationships" ref="V70" r:id="rId1"/>
    <hyperlink xmlns:r="http://schemas.openxmlformats.org/officeDocument/2006/relationships" ref="V71" r:id="rId2"/>
    <hyperlink xmlns:r="http://schemas.openxmlformats.org/officeDocument/2006/relationships" ref="V72" r:id="rId3"/>
    <hyperlink xmlns:r="http://schemas.openxmlformats.org/officeDocument/2006/relationships" ref="V73" r:id="rId4"/>
    <hyperlink xmlns:r="http://schemas.openxmlformats.org/officeDocument/2006/relationships" ref="V74" r:id="rId5"/>
    <hyperlink xmlns:r="http://schemas.openxmlformats.org/officeDocument/2006/relationships" ref="V75" r:id="rId6"/>
    <hyperlink xmlns:r="http://schemas.openxmlformats.org/officeDocument/2006/relationships" ref="V76" r:id="rId7"/>
    <hyperlink xmlns:r="http://schemas.openxmlformats.org/officeDocument/2006/relationships" ref="V77" r:id="rId8"/>
    <hyperlink xmlns:r="http://schemas.openxmlformats.org/officeDocument/2006/relationships" ref="V78" r:id="rId9"/>
    <hyperlink xmlns:r="http://schemas.openxmlformats.org/officeDocument/2006/relationships" ref="V79" r:id="rId10"/>
  </hyperlinks>
  <printOptions horizontalCentered="1"/>
  <pageMargins left="0.75" right="0.75" top="1" bottom="1" header="0.5" footer="0.5"/>
  <pageSetup orientation="landscape" fitToHeight="0" fitToWidth="1"/>
  <headerFooter>
    <oddHeader>&amp;R&amp;D</oddHeader>
    <oddFooter>&amp;LIMM1003-20 · TP1 · UQO Éval&amp;CDonnées réelles UQO Éval&amp;RPage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C6A300"/>
    <outlinePr summaryBelow="1" summaryRight="1"/>
    <pageSetUpPr fitToPage="1"/>
  </sheetPr>
  <dimension ref="A1:I60"/>
  <sheetViews>
    <sheetView showGridLines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5" customWidth="1" min="1" max="1"/>
    <col width="4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30" customHeight="1">
      <c r="A1" s="1" t="n"/>
      <c r="B1" s="2" t="inlineStr">
        <is>
          <t>Marché — Questions 1, 2 et 3</t>
        </is>
      </c>
      <c r="C1" s="1" t="n"/>
      <c r="D1" s="1" t="n"/>
      <c r="E1" s="1" t="n"/>
      <c r="F1" s="1" t="n"/>
      <c r="G1" s="1" t="n"/>
      <c r="H1" s="1" t="n"/>
      <c r="I1" s="1" t="n"/>
    </row>
    <row r="2" ht="18" customHeight="1">
      <c r="A2" s="1" t="n"/>
      <c r="B2" s="3" t="inlineStr">
        <is>
          <t>Ventes réelles 2021-2026, cycle et saisonnalité, valeur au rôle vs valeur marchande · PAR FORMULE dans les cellules jaunes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20" customHeight="1">
      <c r="B4" s="5" t="inlineStr">
        <is>
          <t>Question 1 — Ventes réelles par année (zone D7:H11 · TCAC en C13 · lecture en C15)</t>
        </is>
      </c>
      <c r="C4" s="6" t="n"/>
      <c r="D4" s="6" t="n"/>
      <c r="E4" s="6" t="n"/>
      <c r="F4" s="6" t="n"/>
      <c r="G4" s="6" t="n"/>
      <c r="H4" s="6" t="n"/>
    </row>
    <row r="5" ht="30" customHeight="1">
      <c r="B5" s="10" t="inlineStr">
        <is>
          <t>Année</t>
        </is>
      </c>
      <c r="C5" s="10" t="inlineStr">
        <is>
          <t>Prix médian unif. ($) — lien</t>
        </is>
      </c>
      <c r="D5" s="10" t="inlineStr">
        <is>
          <t>a) Variation annuelle (%)</t>
        </is>
      </c>
      <c r="E5" s="10" t="inlineStr">
        <is>
          <t>b) Indice unif. (2021 = 100)</t>
        </is>
      </c>
      <c r="F5" s="10" t="inlineStr">
        <is>
          <t>b) Indice copro. (2021 = 100)</t>
        </is>
      </c>
      <c r="G5" s="10" t="inlineStr">
        <is>
          <t>b) Indice plex (2021 = 100)</t>
        </is>
      </c>
      <c r="H5" s="10" t="inlineStr">
        <is>
          <t>d) Ventes mensuelles moyennes (toutes)</t>
        </is>
      </c>
    </row>
    <row r="6">
      <c r="B6" s="54" t="n">
        <v>2021</v>
      </c>
      <c r="C6" s="55">
        <f>Données!F7</f>
        <v/>
      </c>
      <c r="D6" s="56" t="inlineStr">
        <is>
          <t>—</t>
        </is>
      </c>
      <c r="E6" s="57" t="n"/>
      <c r="F6" s="57" t="n"/>
      <c r="G6" s="57" t="n"/>
      <c r="H6" s="57" t="n"/>
    </row>
    <row r="7">
      <c r="B7" s="54" t="n">
        <v>2022</v>
      </c>
      <c r="C7" s="55">
        <f>Données!F8</f>
        <v/>
      </c>
      <c r="D7" s="58" t="n"/>
      <c r="E7" s="57" t="n"/>
      <c r="F7" s="57" t="n"/>
      <c r="G7" s="57" t="n"/>
      <c r="H7" s="57" t="n"/>
    </row>
    <row r="8">
      <c r="B8" s="54" t="n">
        <v>2023</v>
      </c>
      <c r="C8" s="55">
        <f>Données!F9</f>
        <v/>
      </c>
      <c r="D8" s="58" t="n"/>
      <c r="E8" s="57" t="n"/>
      <c r="F8" s="57" t="n"/>
      <c r="G8" s="57" t="n"/>
      <c r="H8" s="57" t="n"/>
    </row>
    <row r="9">
      <c r="B9" s="54" t="n">
        <v>2024</v>
      </c>
      <c r="C9" s="55">
        <f>Données!F10</f>
        <v/>
      </c>
      <c r="D9" s="58" t="n"/>
      <c r="E9" s="57" t="n"/>
      <c r="F9" s="57" t="n"/>
      <c r="G9" s="57" t="n"/>
      <c r="H9" s="57" t="n"/>
    </row>
    <row r="10">
      <c r="B10" s="54" t="n">
        <v>2025</v>
      </c>
      <c r="C10" s="55">
        <f>Données!F11</f>
        <v/>
      </c>
      <c r="D10" s="58" t="n"/>
      <c r="E10" s="57" t="n"/>
      <c r="F10" s="57" t="n"/>
      <c r="G10" s="57" t="n"/>
      <c r="H10" s="57" t="n"/>
    </row>
    <row r="11">
      <c r="B11" s="54" t="inlineStr">
        <is>
          <t>2026*</t>
        </is>
      </c>
      <c r="C11" s="55">
        <f>Données!F12</f>
        <v/>
      </c>
      <c r="D11" s="58" t="n"/>
      <c r="E11" s="57" t="n"/>
      <c r="F11" s="57" t="n"/>
      <c r="G11" s="57" t="n"/>
      <c r="H11" s="57" t="n"/>
    </row>
    <row r="12">
      <c r="B12" s="22" t="inlineStr">
        <is>
          <t>Indices : médianes copro. en Données!H7:H12, plex en Données!J7:J12, ventes en Données!C7:C12. Pour 2026, divisez par 7.43 mois (note du tableau 1) et non par 12.</t>
        </is>
      </c>
    </row>
    <row r="13">
      <c r="B13" s="59" t="inlineStr">
        <is>
          <t>c) TCAC du prix médian unifamilial 2021 → 2025 (4 ans)</t>
        </is>
      </c>
      <c r="C13" s="60" t="n"/>
    </row>
    <row r="14">
      <c r="B14" s="22" t="inlineStr">
        <is>
          <t>TCAC = (P2025 / P2021)^(1/4) − 1. Formule attendue : =(C10/C6)^(1/4)-1.</t>
        </is>
      </c>
    </row>
    <row r="15">
      <c r="B15" s="59" t="inlineStr">
        <is>
          <t>e) Lecture (2-4 lignes) : quel segment a le plus progressé depuis 2021 ? Que révèle 2023 ?</t>
        </is>
      </c>
      <c r="C15" s="9" t="inlineStr">
        <is>
          <t>Réponse ancrée dans vos indices (citez les cellules)…</t>
        </is>
      </c>
      <c r="D15" s="61" t="n"/>
      <c r="E15" s="61" t="n"/>
      <c r="F15" s="61" t="n"/>
      <c r="G15" s="61" t="n"/>
      <c r="H15" s="61" t="n"/>
    </row>
    <row r="16">
      <c r="C16" s="61" t="n"/>
      <c r="D16" s="61" t="n"/>
      <c r="E16" s="61" t="n"/>
      <c r="F16" s="61" t="n"/>
      <c r="G16" s="61" t="n"/>
      <c r="H16" s="61" t="n"/>
    </row>
    <row r="18" ht="20" customHeight="1">
      <c r="B18" s="5" t="inlineStr">
        <is>
          <t>Question 2 — Trimestres, saisonnalité et phase du cycle (zone E24:G34 · C37:D37 · C38 · C39)</t>
        </is>
      </c>
      <c r="C18" s="6" t="n"/>
      <c r="D18" s="6" t="n"/>
      <c r="E18" s="6" t="n"/>
      <c r="F18" s="6" t="n"/>
      <c r="G18" s="6" t="n"/>
      <c r="H18" s="6" t="n"/>
    </row>
    <row r="19" ht="30" customHeight="1">
      <c r="B19" s="10" t="inlineStr">
        <is>
          <t>Trimestre</t>
        </is>
      </c>
      <c r="C19" s="10" t="inlineStr">
        <is>
          <t>Ventes (toutes) — lien</t>
        </is>
      </c>
      <c r="D19" s="10" t="inlineStr">
        <is>
          <t>Prix médian unif. ($) — lien</t>
        </is>
      </c>
      <c r="E19" s="10" t="inlineStr">
        <is>
          <t>a) Variation sur 12 mois — ventes</t>
        </is>
      </c>
      <c r="F19" s="10" t="inlineStr">
        <is>
          <t>a) Variation sur 12 mois — médiane</t>
        </is>
      </c>
      <c r="G19" s="10" t="inlineStr">
        <is>
          <t>b) Moyenne mobile 4 trim. — médiane</t>
        </is>
      </c>
      <c r="H19" s="10" t="inlineStr"/>
    </row>
    <row r="20">
      <c r="B20" s="12" t="inlineStr">
        <is>
          <t>2023-T1</t>
        </is>
      </c>
      <c r="C20" s="55">
        <f>Données!C17</f>
        <v/>
      </c>
      <c r="D20" s="55">
        <f>Données!F17</f>
        <v/>
      </c>
      <c r="E20" s="56" t="inlineStr">
        <is>
          <t>—</t>
        </is>
      </c>
      <c r="F20" s="56" t="inlineStr">
        <is>
          <t>—</t>
        </is>
      </c>
      <c r="G20" s="56" t="inlineStr">
        <is>
          <t>—</t>
        </is>
      </c>
    </row>
    <row r="21">
      <c r="B21" s="12" t="inlineStr">
        <is>
          <t>2023-T2</t>
        </is>
      </c>
      <c r="C21" s="55">
        <f>Données!C18</f>
        <v/>
      </c>
      <c r="D21" s="55">
        <f>Données!F18</f>
        <v/>
      </c>
      <c r="E21" s="56" t="inlineStr">
        <is>
          <t>—</t>
        </is>
      </c>
      <c r="F21" s="56" t="inlineStr">
        <is>
          <t>—</t>
        </is>
      </c>
      <c r="G21" s="56" t="inlineStr">
        <is>
          <t>—</t>
        </is>
      </c>
    </row>
    <row r="22">
      <c r="B22" s="12" t="inlineStr">
        <is>
          <t>2023-T3</t>
        </is>
      </c>
      <c r="C22" s="55">
        <f>Données!C19</f>
        <v/>
      </c>
      <c r="D22" s="55">
        <f>Données!F19</f>
        <v/>
      </c>
      <c r="E22" s="56" t="inlineStr">
        <is>
          <t>—</t>
        </is>
      </c>
      <c r="F22" s="56" t="inlineStr">
        <is>
          <t>—</t>
        </is>
      </c>
      <c r="G22" s="56" t="inlineStr">
        <is>
          <t>—</t>
        </is>
      </c>
    </row>
    <row r="23">
      <c r="B23" s="12" t="inlineStr">
        <is>
          <t>2023-T4</t>
        </is>
      </c>
      <c r="C23" s="55">
        <f>Données!C20</f>
        <v/>
      </c>
      <c r="D23" s="55">
        <f>Données!F20</f>
        <v/>
      </c>
      <c r="E23" s="56" t="inlineStr">
        <is>
          <t>—</t>
        </is>
      </c>
      <c r="F23" s="56" t="inlineStr">
        <is>
          <t>—</t>
        </is>
      </c>
      <c r="G23" s="62" t="n"/>
    </row>
    <row r="24">
      <c r="B24" s="12" t="inlineStr">
        <is>
          <t>2024-T1</t>
        </is>
      </c>
      <c r="C24" s="55">
        <f>Données!C21</f>
        <v/>
      </c>
      <c r="D24" s="55">
        <f>Données!F21</f>
        <v/>
      </c>
      <c r="E24" s="58" t="n"/>
      <c r="F24" s="58" t="n"/>
      <c r="G24" s="62" t="n"/>
    </row>
    <row r="25">
      <c r="B25" s="12" t="inlineStr">
        <is>
          <t>2024-T2</t>
        </is>
      </c>
      <c r="C25" s="55">
        <f>Données!C22</f>
        <v/>
      </c>
      <c r="D25" s="55">
        <f>Données!F22</f>
        <v/>
      </c>
      <c r="E25" s="58" t="n"/>
      <c r="F25" s="58" t="n"/>
      <c r="G25" s="62" t="n"/>
    </row>
    <row r="26">
      <c r="B26" s="12" t="inlineStr">
        <is>
          <t>2024-T3</t>
        </is>
      </c>
      <c r="C26" s="55">
        <f>Données!C23</f>
        <v/>
      </c>
      <c r="D26" s="55">
        <f>Données!F23</f>
        <v/>
      </c>
      <c r="E26" s="58" t="n"/>
      <c r="F26" s="58" t="n"/>
      <c r="G26" s="62" t="n"/>
    </row>
    <row r="27">
      <c r="B27" s="12" t="inlineStr">
        <is>
          <t>2024-T4</t>
        </is>
      </c>
      <c r="C27" s="55">
        <f>Données!C24</f>
        <v/>
      </c>
      <c r="D27" s="55">
        <f>Données!F24</f>
        <v/>
      </c>
      <c r="E27" s="58" t="n"/>
      <c r="F27" s="58" t="n"/>
      <c r="G27" s="62" t="n"/>
    </row>
    <row r="28">
      <c r="B28" s="12" t="inlineStr">
        <is>
          <t>2025-T1</t>
        </is>
      </c>
      <c r="C28" s="55">
        <f>Données!C25</f>
        <v/>
      </c>
      <c r="D28" s="55">
        <f>Données!F25</f>
        <v/>
      </c>
      <c r="E28" s="58" t="n"/>
      <c r="F28" s="58" t="n"/>
      <c r="G28" s="62" t="n"/>
    </row>
    <row r="29">
      <c r="B29" s="12" t="inlineStr">
        <is>
          <t>2025-T2</t>
        </is>
      </c>
      <c r="C29" s="55">
        <f>Données!C26</f>
        <v/>
      </c>
      <c r="D29" s="55">
        <f>Données!F26</f>
        <v/>
      </c>
      <c r="E29" s="58" t="n"/>
      <c r="F29" s="58" t="n"/>
      <c r="G29" s="62" t="n"/>
    </row>
    <row r="30">
      <c r="B30" s="12" t="inlineStr">
        <is>
          <t>2025-T3</t>
        </is>
      </c>
      <c r="C30" s="55">
        <f>Données!C27</f>
        <v/>
      </c>
      <c r="D30" s="55">
        <f>Données!F27</f>
        <v/>
      </c>
      <c r="E30" s="58" t="n"/>
      <c r="F30" s="58" t="n"/>
      <c r="G30" s="62" t="n"/>
    </row>
    <row r="31">
      <c r="B31" s="12" t="inlineStr">
        <is>
          <t>2025-T4</t>
        </is>
      </c>
      <c r="C31" s="55">
        <f>Données!C28</f>
        <v/>
      </c>
      <c r="D31" s="55">
        <f>Données!F28</f>
        <v/>
      </c>
      <c r="E31" s="58" t="n"/>
      <c r="F31" s="58" t="n"/>
      <c r="G31" s="62" t="n"/>
    </row>
    <row r="32">
      <c r="B32" s="12" t="inlineStr">
        <is>
          <t>2026-T1</t>
        </is>
      </c>
      <c r="C32" s="55">
        <f>Données!C29</f>
        <v/>
      </c>
      <c r="D32" s="55">
        <f>Données!F29</f>
        <v/>
      </c>
      <c r="E32" s="58" t="n"/>
      <c r="F32" s="58" t="n"/>
      <c r="G32" s="62" t="n"/>
    </row>
    <row r="33">
      <c r="B33" s="12" t="inlineStr">
        <is>
          <t>2026-T2</t>
        </is>
      </c>
      <c r="C33" s="55">
        <f>Données!C30</f>
        <v/>
      </c>
      <c r="D33" s="55">
        <f>Données!F30</f>
        <v/>
      </c>
      <c r="E33" s="58" t="n"/>
      <c r="F33" s="58" t="n"/>
      <c r="G33" s="62" t="n"/>
    </row>
    <row r="34">
      <c r="B34" s="12" t="inlineStr">
        <is>
          <t>2026-T3*</t>
        </is>
      </c>
      <c r="C34" s="55">
        <f>Données!C31</f>
        <v/>
      </c>
      <c r="D34" s="55">
        <f>Données!F31</f>
        <v/>
      </c>
      <c r="E34" s="58" t="n"/>
      <c r="F34" s="58" t="n"/>
      <c r="G34" s="62" t="n"/>
    </row>
    <row r="35">
      <c r="B35" s="22" t="inlineStr">
        <is>
          <t>Variation sur 12 mois = T ÷ T−4 − 1 (compare un trimestre au même trimestre de l'année précédente, ce qui neutralise la saisonnalité). 2026-T3 est PARTIEL.</t>
        </is>
      </c>
    </row>
    <row r="36" ht="30" customHeight="1">
      <c r="C36" s="10" t="inlineStr">
        <is>
          <t>2024</t>
        </is>
      </c>
      <c r="D36" s="10" t="inlineStr">
        <is>
          <t>2025</t>
        </is>
      </c>
    </row>
    <row r="37">
      <c r="B37" s="59" t="inlineStr">
        <is>
          <t>c) Saisonnalité : ventes (T2 + T3) ÷ ventes (T1 + T4)</t>
        </is>
      </c>
      <c r="C37" s="63" t="n"/>
      <c r="D37" s="63" t="n"/>
    </row>
    <row r="38">
      <c r="B38" s="59" t="inlineStr">
        <is>
          <t>d) Phase du cycle immobilier (liste déroulante)</t>
        </is>
      </c>
      <c r="C38" s="8" t="n"/>
    </row>
    <row r="39">
      <c r="B39" s="59" t="inlineStr">
        <is>
          <t>d) Justification (6-10 lignes, ≥ 4 données distinctes, traiter les signaux contraires)</t>
        </is>
      </c>
      <c r="C39" s="9" t="inlineStr">
        <is>
          <t>Justification ancrée (citez les cellules : variations sur 12 mois, moyenne mobile, ratio prix/rôle, annonces…)…</t>
        </is>
      </c>
      <c r="D39" s="61" t="n"/>
      <c r="E39" s="61" t="n"/>
      <c r="F39" s="61" t="n"/>
      <c r="G39" s="61" t="n"/>
      <c r="H39" s="61" t="n"/>
    </row>
    <row r="40">
      <c r="C40" s="61" t="n"/>
      <c r="D40" s="61" t="n"/>
      <c r="E40" s="61" t="n"/>
      <c r="F40" s="61" t="n"/>
      <c r="G40" s="61" t="n"/>
      <c r="H40" s="61" t="n"/>
    </row>
    <row r="41">
      <c r="C41" s="61" t="n"/>
      <c r="D41" s="61" t="n"/>
      <c r="E41" s="61" t="n"/>
      <c r="F41" s="61" t="n"/>
      <c r="G41" s="61" t="n"/>
      <c r="H41" s="61" t="n"/>
    </row>
    <row r="42">
      <c r="C42" s="61" t="n"/>
      <c r="D42" s="61" t="n"/>
      <c r="E42" s="61" t="n"/>
      <c r="F42" s="61" t="n"/>
      <c r="G42" s="61" t="n"/>
      <c r="H42" s="61" t="n"/>
    </row>
    <row r="43">
      <c r="C43" s="61" t="n"/>
      <c r="D43" s="61" t="n"/>
      <c r="E43" s="61" t="n"/>
      <c r="F43" s="61" t="n"/>
      <c r="G43" s="61" t="n"/>
      <c r="H43" s="61" t="n"/>
    </row>
    <row r="45" ht="20" customHeight="1">
      <c r="B45" s="5" t="inlineStr">
        <is>
          <t>Question 3 — Valeur au rôle vs valeur marchande ; Gatineau vs Québec (C46 · D50:D55 et F50:F55 · C57)</t>
        </is>
      </c>
      <c r="C45" s="6" t="n"/>
      <c r="D45" s="6" t="n"/>
      <c r="E45" s="6" t="n"/>
      <c r="F45" s="6" t="n"/>
      <c r="G45" s="6" t="n"/>
      <c r="H45" s="6" t="n"/>
    </row>
    <row r="46">
      <c r="B46" s="59" t="inlineStr">
        <is>
          <t>a) Écart du marché 2026 par rapport à la valeur au rôle (unif.) : ratio 2026 − 1</t>
        </is>
      </c>
      <c r="C46" s="58" t="n"/>
    </row>
    <row r="47">
      <c r="B47" s="12" t="inlineStr">
        <is>
          <t>Ratio estimation 2026 / rôle — unifamilial (lien, tableau 4a)</t>
        </is>
      </c>
      <c r="C47" s="64">
        <f>Données!F46</f>
        <v/>
      </c>
    </row>
    <row r="48">
      <c r="B48" s="12" t="inlineStr">
        <is>
          <t>Ratio estimation 2026 / rôle — plex (lien, tableau 4a)</t>
        </is>
      </c>
      <c r="C48" s="64">
        <f>Données!F47</f>
        <v/>
      </c>
    </row>
    <row r="49" ht="30" customHeight="1">
      <c r="B49" s="10" t="inlineStr">
        <is>
          <t>Année</t>
        </is>
      </c>
      <c r="C49" s="10" t="inlineStr">
        <is>
          <t>$/m² unif. Gatineau — lien</t>
        </is>
      </c>
      <c r="D49" s="10" t="inlineStr">
        <is>
          <t>b) Indice Gatineau (2021 = 100)</t>
        </is>
      </c>
      <c r="E49" s="10" t="inlineStr">
        <is>
          <t>Indice Québec unif. — lien</t>
        </is>
      </c>
      <c r="F49" s="10" t="inlineStr">
        <is>
          <t>b) Indice Québec rebasé (2021 = 100)</t>
        </is>
      </c>
      <c r="G49" s="10" t="inlineStr"/>
      <c r="H49" s="10" t="inlineStr"/>
    </row>
    <row r="50">
      <c r="B50" s="12" t="inlineStr">
        <is>
          <t>2021 / déc. 2021</t>
        </is>
      </c>
      <c r="C50" s="55">
        <f>Données!K7</f>
        <v/>
      </c>
      <c r="D50" s="57" t="n"/>
      <c r="E50" s="64">
        <f>Données!D36</f>
        <v/>
      </c>
      <c r="F50" s="57" t="n"/>
    </row>
    <row r="51">
      <c r="B51" s="12" t="inlineStr">
        <is>
          <t>2022 / déc. 2022</t>
        </is>
      </c>
      <c r="C51" s="55">
        <f>Données!K8</f>
        <v/>
      </c>
      <c r="D51" s="57" t="n"/>
      <c r="E51" s="64">
        <f>Données!D37</f>
        <v/>
      </c>
      <c r="F51" s="57" t="n"/>
    </row>
    <row r="52">
      <c r="B52" s="12" t="inlineStr">
        <is>
          <t>2023 / déc. 2023</t>
        </is>
      </c>
      <c r="C52" s="55">
        <f>Données!K9</f>
        <v/>
      </c>
      <c r="D52" s="57" t="n"/>
      <c r="E52" s="64">
        <f>Données!D38</f>
        <v/>
      </c>
      <c r="F52" s="57" t="n"/>
    </row>
    <row r="53">
      <c r="B53" s="12" t="inlineStr">
        <is>
          <t>2024 / déc. 2024</t>
        </is>
      </c>
      <c r="C53" s="55">
        <f>Données!K10</f>
        <v/>
      </c>
      <c r="D53" s="57" t="n"/>
      <c r="E53" s="64">
        <f>Données!D39</f>
        <v/>
      </c>
      <c r="F53" s="57" t="n"/>
    </row>
    <row r="54">
      <c r="B54" s="12" t="inlineStr">
        <is>
          <t>2025 / déc. 2025</t>
        </is>
      </c>
      <c r="C54" s="55">
        <f>Données!K11</f>
        <v/>
      </c>
      <c r="D54" s="57" t="n"/>
      <c r="E54" s="64">
        <f>Données!D40</f>
        <v/>
      </c>
      <c r="F54" s="57" t="n"/>
    </row>
    <row r="55">
      <c r="B55" s="12" t="inlineStr">
        <is>
          <t>2026* / juil. 2026</t>
        </is>
      </c>
      <c r="C55" s="55">
        <f>Données!K12</f>
        <v/>
      </c>
      <c r="D55" s="57" t="n"/>
      <c r="E55" s="64">
        <f>Données!D41</f>
        <v/>
      </c>
      <c r="F55" s="57" t="n"/>
    </row>
    <row r="56">
      <c r="B56" s="22" t="inlineStr">
        <is>
          <t>Rebaser : indice Québec ÷ indice de déc. 2021 × 100. Attention : Gatineau = médiane annuelle des ventes ; Québec = point de fin d'année d'un indice lissé.</t>
        </is>
      </c>
    </row>
    <row r="57">
      <c r="B57" s="59" t="inlineStr">
        <is>
          <t>c) et d) Rôle ≠ valeur marchande (3 raisons) ; Gatineau vs Québec depuis 2021 (4-8 lignes)</t>
        </is>
      </c>
      <c r="C57" s="9" t="inlineStr">
        <is>
          <t>Réponse ancrée : date de référence du rôle (1er juillet 2022), ratios 4a/4b, indices D50:F55…</t>
        </is>
      </c>
      <c r="D57" s="61" t="n"/>
      <c r="E57" s="61" t="n"/>
      <c r="F57" s="61" t="n"/>
      <c r="G57" s="61" t="n"/>
      <c r="H57" s="61" t="n"/>
    </row>
    <row r="58">
      <c r="C58" s="61" t="n"/>
      <c r="D58" s="61" t="n"/>
      <c r="E58" s="61" t="n"/>
      <c r="F58" s="61" t="n"/>
      <c r="G58" s="61" t="n"/>
      <c r="H58" s="61" t="n"/>
    </row>
    <row r="59">
      <c r="C59" s="61" t="n"/>
      <c r="D59" s="61" t="n"/>
      <c r="E59" s="61" t="n"/>
      <c r="F59" s="61" t="n"/>
      <c r="G59" s="61" t="n"/>
      <c r="H59" s="61" t="n"/>
    </row>
    <row r="60">
      <c r="C60" s="61" t="n"/>
      <c r="D60" s="61" t="n"/>
      <c r="E60" s="61" t="n"/>
      <c r="F60" s="61" t="n"/>
      <c r="G60" s="61" t="n"/>
      <c r="H60" s="61" t="n"/>
    </row>
  </sheetData>
  <mergeCells count="12">
    <mergeCell ref="B14:H14"/>
    <mergeCell ref="C15:H16"/>
    <mergeCell ref="B18:H18"/>
    <mergeCell ref="B1:H1"/>
    <mergeCell ref="B56:H56"/>
    <mergeCell ref="B35:H35"/>
    <mergeCell ref="B4:H4"/>
    <mergeCell ref="C57:H60"/>
    <mergeCell ref="B12:H12"/>
    <mergeCell ref="C39:H43"/>
    <mergeCell ref="B2:H2"/>
    <mergeCell ref="B45:H45"/>
  </mergeCells>
  <conditionalFormatting sqref="D7:D11">
    <cfRule type="dataBar" priority="1">
      <dataBar showValue="1">
        <cfvo type="num" val="-0.05"/>
        <cfvo type="num" val="0.3"/>
        <color rgb="000066B3"/>
      </dataBar>
    </cfRule>
  </conditionalFormatting>
  <conditionalFormatting sqref="E24:F34">
    <cfRule type="colorScale" priority="2">
      <colorScale>
        <cfvo type="num" val="-0.2"/>
        <cfvo type="num" val="0"/>
        <cfvo type="num" val="0.2"/>
        <color rgb="00F8CBAD"/>
        <color rgb="00FFFFFF"/>
        <color rgb="00C6EFCE"/>
      </colorScale>
    </cfRule>
  </conditionalFormatting>
  <conditionalFormatting sqref="D50:D55">
    <cfRule type="dataBar" priority="3">
      <dataBar showValue="1">
        <cfvo type="num" val="90"/>
        <cfvo type="num" val="160"/>
        <color rgb="000066B3"/>
      </dataBar>
    </cfRule>
  </conditionalFormatting>
  <conditionalFormatting sqref="F50:F55">
    <cfRule type="dataBar" priority="4">
      <dataBar showValue="1">
        <cfvo type="num" val="90"/>
        <cfvo type="num" val="160"/>
        <color rgb="00C6A300"/>
      </dataBar>
    </cfRule>
  </conditionalFormatting>
  <dataValidations count="1">
    <dataValidation sqref="C38" showDropDown="0" showInputMessage="0" showErrorMessage="0" allowBlank="1" type="list">
      <formula1>"Expansion,Ralentissement,Récession,Reprise"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>&amp;R&amp;D</oddHeader>
    <oddFooter>&amp;LIMM1003-20 · TP1 · UQO Éval&amp;CMarché — questions 1 à 3&amp;RPage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C6A300"/>
    <outlinePr summaryBelow="1" summaryRight="1"/>
    <pageSetUpPr fitToPage="1"/>
  </sheetPr>
  <dimension ref="A1:O41"/>
  <sheetViews>
    <sheetView showGridLines="0" zoomScale="11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6" customWidth="1" min="2" max="2"/>
    <col width="40" customWidth="1" min="3" max="3"/>
    <col width="15" customWidth="1" min="4" max="4"/>
    <col width="15" customWidth="1" min="5" max="5"/>
    <col width="13" customWidth="1" min="6" max="6"/>
    <col width="15" customWidth="1" min="7" max="7"/>
    <col width="12" customWidth="1" min="8" max="8"/>
    <col width="12" customWidth="1" min="9" max="9"/>
    <col width="20" customWidth="1" min="10" max="10"/>
    <col width="10" customWidth="1" min="11" max="11"/>
    <col width="15" customWidth="1" min="12" max="12"/>
    <col width="15" customWidth="1" min="13" max="13"/>
    <col width="12" customWidth="1" min="14" max="14"/>
    <col width="12" customWidth="1" min="15" max="15"/>
  </cols>
  <sheetData>
    <row r="1" ht="30" customHeight="1">
      <c r="A1" s="1" t="n"/>
      <c r="B1" s="2" t="inlineStr">
        <is>
          <t>Dossier — Questions 4 et 5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18" customHeight="1">
      <c r="A2" s="1" t="n"/>
      <c r="B2" s="3" t="inlineStr">
        <is>
          <t>Dix propriétés réelles à vendre à Gatineau : prix demandé, valeur au rôle, estimation UQO Éval, quatre indications de valeur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4" ht="20" customHeight="1">
      <c r="B4" s="5" t="inlineStr">
        <is>
          <t>Question 4 — Analyse du dossier (zone F6:O15, la ligne 6 est fournie en modèle · D17:D18 · D20 · D21)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</row>
    <row r="5" ht="30" customHeight="1">
      <c r="B5" s="10" t="inlineStr">
        <is>
          <t>No</t>
        </is>
      </c>
      <c r="C5" s="10" t="inlineStr">
        <is>
          <t>Adresse — lien</t>
        </is>
      </c>
      <c r="D5" s="10" t="inlineStr">
        <is>
          <t>Prix demandé ($) — lien</t>
        </is>
      </c>
      <c r="E5" s="10" t="inlineStr">
        <is>
          <t>Estimation ($) — lien</t>
        </is>
      </c>
      <c r="F5" s="10" t="inlineStr">
        <is>
          <t>a) $/pi² demandé</t>
        </is>
      </c>
      <c r="G5" s="10" t="inlineStr">
        <is>
          <t>b) Écart $ (prix − est.)</t>
        </is>
      </c>
      <c r="H5" s="10" t="inlineStr">
        <is>
          <t>b) Écart %</t>
        </is>
      </c>
      <c r="I5" s="10" t="inlineStr">
        <is>
          <t>c) Prix / valeur au rôle</t>
        </is>
      </c>
      <c r="J5" s="10" t="inlineStr">
        <is>
          <t>d) Position vs P10-P90</t>
        </is>
      </c>
      <c r="K5" s="10" t="inlineStr">
        <is>
          <t>e) Rang (1 = écart % le plus élevé)</t>
        </is>
      </c>
      <c r="L5" s="10" t="inlineStr">
        <is>
          <t>f) Min des 4 indications</t>
        </is>
      </c>
      <c r="M5" s="10" t="inlineStr">
        <is>
          <t>f) Max des 4 indications</t>
        </is>
      </c>
      <c r="N5" s="10" t="inlineStr">
        <is>
          <t>f) Étendue (max − min) / est.</t>
        </is>
      </c>
      <c r="O5" s="10" t="inlineStr">
        <is>
          <t>f) Coefficient de variation</t>
        </is>
      </c>
    </row>
    <row r="6">
      <c r="B6" s="65">
        <f>Données!B70</f>
        <v/>
      </c>
      <c r="C6" s="66">
        <f>Données!C70</f>
        <v/>
      </c>
      <c r="D6" s="67">
        <f>Données!K70</f>
        <v/>
      </c>
      <c r="E6" s="67">
        <f>Données!M70</f>
        <v/>
      </c>
      <c r="F6" s="55">
        <f>D6/Données!I70</f>
        <v/>
      </c>
      <c r="G6" s="67">
        <f>D6-E6</f>
        <v/>
      </c>
      <c r="H6" s="68">
        <f>G6/E6</f>
        <v/>
      </c>
      <c r="I6" s="64">
        <f>D6/Données!L70</f>
        <v/>
      </c>
      <c r="J6" s="69">
        <f>IF(D6&gt;Données!O70,"au-dessus de P90",IF(D6&lt;Données!N70,"sous P10","dans la fourchette"))</f>
        <v/>
      </c>
      <c r="K6" s="70">
        <f>RANK(H6,$H$6:$H$15)</f>
        <v/>
      </c>
      <c r="L6" s="67">
        <f>MIN(Données!R70:U70)</f>
        <v/>
      </c>
      <c r="M6" s="67">
        <f>MAX(Données!R70:U70)</f>
        <v/>
      </c>
      <c r="N6" s="68">
        <f>(M6-L6)/E6</f>
        <v/>
      </c>
      <c r="O6" s="68">
        <f>STDEVP(Données!R70:U70)/AVERAGE(Données!R70:U70)</f>
        <v/>
      </c>
    </row>
    <row r="7">
      <c r="B7" s="65">
        <f>Données!B71</f>
        <v/>
      </c>
      <c r="C7" s="66">
        <f>Données!C71</f>
        <v/>
      </c>
      <c r="D7" s="67">
        <f>Données!K71</f>
        <v/>
      </c>
      <c r="E7" s="67">
        <f>Données!M71</f>
        <v/>
      </c>
      <c r="F7" s="62" t="n"/>
      <c r="G7" s="71" t="n"/>
      <c r="H7" s="58" t="n"/>
      <c r="I7" s="72" t="n"/>
      <c r="J7" s="8" t="n"/>
      <c r="K7" s="73" t="n"/>
      <c r="L7" s="71" t="n"/>
      <c r="M7" s="71" t="n"/>
      <c r="N7" s="58" t="n"/>
      <c r="O7" s="58" t="n"/>
    </row>
    <row r="8">
      <c r="B8" s="65">
        <f>Données!B72</f>
        <v/>
      </c>
      <c r="C8" s="66">
        <f>Données!C72</f>
        <v/>
      </c>
      <c r="D8" s="67">
        <f>Données!K72</f>
        <v/>
      </c>
      <c r="E8" s="67">
        <f>Données!M72</f>
        <v/>
      </c>
      <c r="F8" s="62" t="n"/>
      <c r="G8" s="71" t="n"/>
      <c r="H8" s="58" t="n"/>
      <c r="I8" s="72" t="n"/>
      <c r="J8" s="8" t="n"/>
      <c r="K8" s="73" t="n"/>
      <c r="L8" s="71" t="n"/>
      <c r="M8" s="71" t="n"/>
      <c r="N8" s="58" t="n"/>
      <c r="O8" s="58" t="n"/>
    </row>
    <row r="9">
      <c r="B9" s="65">
        <f>Données!B73</f>
        <v/>
      </c>
      <c r="C9" s="66">
        <f>Données!C73</f>
        <v/>
      </c>
      <c r="D9" s="67">
        <f>Données!K73</f>
        <v/>
      </c>
      <c r="E9" s="67">
        <f>Données!M73</f>
        <v/>
      </c>
      <c r="F9" s="62" t="n"/>
      <c r="G9" s="71" t="n"/>
      <c r="H9" s="58" t="n"/>
      <c r="I9" s="72" t="n"/>
      <c r="J9" s="8" t="n"/>
      <c r="K9" s="73" t="n"/>
      <c r="L9" s="71" t="n"/>
      <c r="M9" s="71" t="n"/>
      <c r="N9" s="58" t="n"/>
      <c r="O9" s="58" t="n"/>
    </row>
    <row r="10">
      <c r="B10" s="65">
        <f>Données!B74</f>
        <v/>
      </c>
      <c r="C10" s="66">
        <f>Données!C74</f>
        <v/>
      </c>
      <c r="D10" s="67">
        <f>Données!K74</f>
        <v/>
      </c>
      <c r="E10" s="67">
        <f>Données!M74</f>
        <v/>
      </c>
      <c r="F10" s="62" t="n"/>
      <c r="G10" s="71" t="n"/>
      <c r="H10" s="58" t="n"/>
      <c r="I10" s="72" t="n"/>
      <c r="J10" s="8" t="n"/>
      <c r="K10" s="73" t="n"/>
      <c r="L10" s="71" t="n"/>
      <c r="M10" s="71" t="n"/>
      <c r="N10" s="58" t="n"/>
      <c r="O10" s="58" t="n"/>
    </row>
    <row r="11">
      <c r="B11" s="65">
        <f>Données!B75</f>
        <v/>
      </c>
      <c r="C11" s="66">
        <f>Données!C75</f>
        <v/>
      </c>
      <c r="D11" s="67">
        <f>Données!K75</f>
        <v/>
      </c>
      <c r="E11" s="67">
        <f>Données!M75</f>
        <v/>
      </c>
      <c r="F11" s="62" t="n"/>
      <c r="G11" s="71" t="n"/>
      <c r="H11" s="58" t="n"/>
      <c r="I11" s="72" t="n"/>
      <c r="J11" s="8" t="n"/>
      <c r="K11" s="73" t="n"/>
      <c r="L11" s="71" t="n"/>
      <c r="M11" s="71" t="n"/>
      <c r="N11" s="58" t="n"/>
      <c r="O11" s="58" t="n"/>
    </row>
    <row r="12">
      <c r="B12" s="65">
        <f>Données!B76</f>
        <v/>
      </c>
      <c r="C12" s="66">
        <f>Données!C76</f>
        <v/>
      </c>
      <c r="D12" s="67">
        <f>Données!K76</f>
        <v/>
      </c>
      <c r="E12" s="67">
        <f>Données!M76</f>
        <v/>
      </c>
      <c r="F12" s="62" t="n"/>
      <c r="G12" s="71" t="n"/>
      <c r="H12" s="58" t="n"/>
      <c r="I12" s="72" t="n"/>
      <c r="J12" s="8" t="n"/>
      <c r="K12" s="73" t="n"/>
      <c r="L12" s="71" t="n"/>
      <c r="M12" s="71" t="n"/>
      <c r="N12" s="58" t="n"/>
      <c r="O12" s="58" t="n"/>
    </row>
    <row r="13">
      <c r="B13" s="65">
        <f>Données!B77</f>
        <v/>
      </c>
      <c r="C13" s="66">
        <f>Données!C77</f>
        <v/>
      </c>
      <c r="D13" s="67">
        <f>Données!K77</f>
        <v/>
      </c>
      <c r="E13" s="67">
        <f>Données!M77</f>
        <v/>
      </c>
      <c r="F13" s="62" t="n"/>
      <c r="G13" s="71" t="n"/>
      <c r="H13" s="58" t="n"/>
      <c r="I13" s="72" t="n"/>
      <c r="J13" s="8" t="n"/>
      <c r="K13" s="73" t="n"/>
      <c r="L13" s="71" t="n"/>
      <c r="M13" s="71" t="n"/>
      <c r="N13" s="58" t="n"/>
      <c r="O13" s="58" t="n"/>
    </row>
    <row r="14">
      <c r="B14" s="65">
        <f>Données!B78</f>
        <v/>
      </c>
      <c r="C14" s="66">
        <f>Données!C78</f>
        <v/>
      </c>
      <c r="D14" s="67">
        <f>Données!K78</f>
        <v/>
      </c>
      <c r="E14" s="67">
        <f>Données!M78</f>
        <v/>
      </c>
      <c r="F14" s="62" t="n"/>
      <c r="G14" s="71" t="n"/>
      <c r="H14" s="58" t="n"/>
      <c r="I14" s="72" t="n"/>
      <c r="J14" s="8" t="n"/>
      <c r="K14" s="73" t="n"/>
      <c r="L14" s="71" t="n"/>
      <c r="M14" s="71" t="n"/>
      <c r="N14" s="58" t="n"/>
      <c r="O14" s="58" t="n"/>
    </row>
    <row r="15">
      <c r="B15" s="65">
        <f>Données!B79</f>
        <v/>
      </c>
      <c r="C15" s="66">
        <f>Données!C79</f>
        <v/>
      </c>
      <c r="D15" s="67">
        <f>Données!K79</f>
        <v/>
      </c>
      <c r="E15" s="67">
        <f>Données!M79</f>
        <v/>
      </c>
      <c r="F15" s="62" t="n"/>
      <c r="G15" s="71" t="n"/>
      <c r="H15" s="58" t="n"/>
      <c r="I15" s="72" t="n"/>
      <c r="J15" s="8" t="n"/>
      <c r="K15" s="73" t="n"/>
      <c r="L15" s="71" t="n"/>
      <c r="M15" s="71" t="n"/>
      <c r="N15" s="58" t="n"/>
      <c r="O15" s="58" t="n"/>
    </row>
    <row r="16">
      <c r="B16" s="22" t="inlineStr">
        <is>
          <t>Ligne 6 (propriété no 1) fournie en modèle : reproduisez les formules pour les lignes 7 à 15 (aire : Données!I ; rôle : Données!L ; P10/P90 : Données!N:O ; quatre indications : Données!R:U). Les barres et couleurs se mettent à jour automatiquement.</t>
        </is>
      </c>
    </row>
    <row r="17">
      <c r="C17" s="59" t="inlineStr">
        <is>
          <t>f) Médiane des écarts % du dossier</t>
        </is>
      </c>
      <c r="D17" s="58" t="n"/>
    </row>
    <row r="18">
      <c r="C18" s="59" t="inlineStr">
        <is>
          <t>f) Part des propriétés dont le prix demandé dépasse l'estimation</t>
        </is>
      </c>
      <c r="D18" s="58" t="n"/>
    </row>
    <row r="19">
      <c r="C19" s="12" t="inlineStr">
        <is>
          <t>Repère : part au-dessus de l'estimation, 831 annonces de Gatineau (lien)</t>
        </is>
      </c>
      <c r="D19" s="68">
        <f>Données!C64</f>
        <v/>
      </c>
    </row>
    <row r="20">
      <c r="C20" s="59" t="inlineStr">
        <is>
          <t>f) Propriété dont les 4 indications divergent le plus (adresse, par formule INDEX/EQUIV ou INDEX/MATCH)</t>
        </is>
      </c>
      <c r="D20" s="8" t="n"/>
    </row>
    <row r="21">
      <c r="C21" s="59" t="inlineStr">
        <is>
          <t>g) Commentaire (6-10 lignes) : surévaluées ? sous-évaluées ? où la mesure est-elle incertaine ?</t>
        </is>
      </c>
      <c r="D21" s="9" t="inlineStr">
        <is>
          <t>Réponse ancrée dans F6:O15 (citez les numéros de propriétés et les cellules)…</t>
        </is>
      </c>
      <c r="E21" s="61" t="n"/>
      <c r="F21" s="61" t="n"/>
      <c r="G21" s="61" t="n"/>
      <c r="H21" s="61" t="n"/>
      <c r="I21" s="61" t="n"/>
      <c r="J21" s="61" t="n"/>
      <c r="K21" s="61" t="n"/>
    </row>
    <row r="22">
      <c r="D22" s="61" t="n"/>
      <c r="E22" s="61" t="n"/>
      <c r="F22" s="61" t="n"/>
      <c r="G22" s="61" t="n"/>
      <c r="H22" s="61" t="n"/>
      <c r="I22" s="61" t="n"/>
      <c r="J22" s="61" t="n"/>
      <c r="K22" s="61" t="n"/>
    </row>
    <row r="23">
      <c r="D23" s="61" t="n"/>
      <c r="E23" s="61" t="n"/>
      <c r="F23" s="61" t="n"/>
      <c r="G23" s="61" t="n"/>
      <c r="H23" s="61" t="n"/>
      <c r="I23" s="61" t="n"/>
      <c r="J23" s="61" t="n"/>
      <c r="K23" s="61" t="n"/>
    </row>
    <row r="24">
      <c r="D24" s="61" t="n"/>
      <c r="E24" s="61" t="n"/>
      <c r="F24" s="61" t="n"/>
      <c r="G24" s="61" t="n"/>
      <c r="H24" s="61" t="n"/>
      <c r="I24" s="61" t="n"/>
      <c r="J24" s="61" t="n"/>
      <c r="K24" s="61" t="n"/>
    </row>
    <row r="25">
      <c r="D25" s="61" t="n"/>
      <c r="E25" s="61" t="n"/>
      <c r="F25" s="61" t="n"/>
      <c r="G25" s="61" t="n"/>
      <c r="H25" s="61" t="n"/>
      <c r="I25" s="61" t="n"/>
      <c r="J25" s="61" t="n"/>
      <c r="K25" s="61" t="n"/>
    </row>
    <row r="27" ht="20" customHeight="1">
      <c r="B27" s="5" t="inlineStr">
        <is>
          <t>Question 5 — Réconciliation des indications de valeur (D28 · D30 · D31 · D37)</t>
        </is>
      </c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</row>
    <row r="28">
      <c r="C28" s="59" t="inlineStr">
        <is>
          <t>a) Vérification 65/35 — 71, rue Bellehumeur, app. 6 : 0,65 × modèle + 0,35 × comparables</t>
        </is>
      </c>
      <c r="D28" s="71" t="n"/>
    </row>
    <row r="29">
      <c r="C29" s="12" t="inlineStr">
        <is>
          <t>Estimation publiée par UQO Éval (lien)</t>
        </is>
      </c>
      <c r="D29" s="67">
        <f>Données!M77</f>
        <v/>
      </c>
    </row>
    <row r="30">
      <c r="C30" s="59" t="inlineStr">
        <is>
          <t>a) Écart de vérification ($)</t>
        </is>
      </c>
      <c r="D30" s="71" t="n"/>
    </row>
    <row r="31">
      <c r="C31" s="59" t="inlineStr">
        <is>
          <t>b) Pourquoi les comparables (503 400 $) et le modèle (264 100 $) divergent-ils autant pour ce condo ? (5-8 lignes)</t>
        </is>
      </c>
      <c r="D31" s="9" t="inlineStr">
        <is>
          <t>Pistes : voisinage mixte, type des comparables, poids 65/35, largeur P10-P90, atelier « Évaluer » de la fiche sur www.uqo-eval.app…</t>
        </is>
      </c>
      <c r="E31" s="61" t="n"/>
      <c r="F31" s="61" t="n"/>
      <c r="G31" s="61" t="n"/>
      <c r="H31" s="61" t="n"/>
      <c r="I31" s="61" t="n"/>
      <c r="J31" s="61" t="n"/>
      <c r="K31" s="61" t="n"/>
    </row>
    <row r="32">
      <c r="D32" s="61" t="n"/>
      <c r="E32" s="61" t="n"/>
      <c r="F32" s="61" t="n"/>
      <c r="G32" s="61" t="n"/>
      <c r="H32" s="61" t="n"/>
      <c r="I32" s="61" t="n"/>
      <c r="J32" s="61" t="n"/>
      <c r="K32" s="61" t="n"/>
    </row>
    <row r="33">
      <c r="D33" s="61" t="n"/>
      <c r="E33" s="61" t="n"/>
      <c r="F33" s="61" t="n"/>
      <c r="G33" s="61" t="n"/>
      <c r="H33" s="61" t="n"/>
      <c r="I33" s="61" t="n"/>
      <c r="J33" s="61" t="n"/>
      <c r="K33" s="61" t="n"/>
    </row>
    <row r="34">
      <c r="D34" s="61" t="n"/>
      <c r="E34" s="61" t="n"/>
      <c r="F34" s="61" t="n"/>
      <c r="G34" s="61" t="n"/>
      <c r="H34" s="61" t="n"/>
      <c r="I34" s="61" t="n"/>
      <c r="J34" s="61" t="n"/>
      <c r="K34" s="61" t="n"/>
    </row>
    <row r="35">
      <c r="D35" s="61" t="n"/>
      <c r="E35" s="61" t="n"/>
      <c r="F35" s="61" t="n"/>
      <c r="G35" s="61" t="n"/>
      <c r="H35" s="61" t="n"/>
      <c r="I35" s="61" t="n"/>
      <c r="J35" s="61" t="n"/>
      <c r="K35" s="61" t="n"/>
    </row>
    <row r="37">
      <c r="C37" s="59" t="inlineStr">
        <is>
          <t>c) Quelle indication un évaluateur privilégierait-il pour le condo (no 8) et pour le triplex (no 6) ? Pourquoi ? (5-8 lignes)</t>
        </is>
      </c>
      <c r="D37" s="9" t="inlineStr">
        <is>
          <t>Réponse : lien avec les trois méthodes (comparaison, coût, revenu — séance 4) et le type de propriété…</t>
        </is>
      </c>
      <c r="E37" s="61" t="n"/>
      <c r="F37" s="61" t="n"/>
      <c r="G37" s="61" t="n"/>
      <c r="H37" s="61" t="n"/>
      <c r="I37" s="61" t="n"/>
      <c r="J37" s="61" t="n"/>
      <c r="K37" s="61" t="n"/>
    </row>
    <row r="38">
      <c r="D38" s="61" t="n"/>
      <c r="E38" s="61" t="n"/>
      <c r="F38" s="61" t="n"/>
      <c r="G38" s="61" t="n"/>
      <c r="H38" s="61" t="n"/>
      <c r="I38" s="61" t="n"/>
      <c r="J38" s="61" t="n"/>
      <c r="K38" s="61" t="n"/>
    </row>
    <row r="39">
      <c r="D39" s="61" t="n"/>
      <c r="E39" s="61" t="n"/>
      <c r="F39" s="61" t="n"/>
      <c r="G39" s="61" t="n"/>
      <c r="H39" s="61" t="n"/>
      <c r="I39" s="61" t="n"/>
      <c r="J39" s="61" t="n"/>
      <c r="K39" s="61" t="n"/>
    </row>
    <row r="40">
      <c r="D40" s="61" t="n"/>
      <c r="E40" s="61" t="n"/>
      <c r="F40" s="61" t="n"/>
      <c r="G40" s="61" t="n"/>
      <c r="H40" s="61" t="n"/>
      <c r="I40" s="61" t="n"/>
      <c r="J40" s="61" t="n"/>
      <c r="K40" s="61" t="n"/>
    </row>
    <row r="41">
      <c r="D41" s="61" t="n"/>
      <c r="E41" s="61" t="n"/>
      <c r="F41" s="61" t="n"/>
      <c r="G41" s="61" t="n"/>
      <c r="H41" s="61" t="n"/>
      <c r="I41" s="61" t="n"/>
      <c r="J41" s="61" t="n"/>
      <c r="K41" s="61" t="n"/>
    </row>
  </sheetData>
  <mergeCells count="9">
    <mergeCell ref="B27:O27"/>
    <mergeCell ref="B4:O4"/>
    <mergeCell ref="B1:N1"/>
    <mergeCell ref="D20:G20"/>
    <mergeCell ref="B16:O16"/>
    <mergeCell ref="D21:K25"/>
    <mergeCell ref="D37:K41"/>
    <mergeCell ref="D31:K35"/>
    <mergeCell ref="B2:N2"/>
  </mergeCells>
  <conditionalFormatting sqref="H6:H15">
    <cfRule type="dataBar" priority="1">
      <dataBar showValue="1">
        <cfvo type="num" val="-0.25"/>
        <cfvo type="num" val="0.25"/>
        <color rgb="000066B3"/>
      </dataBar>
    </cfRule>
  </conditionalFormatting>
  <conditionalFormatting sqref="J6:J15">
    <cfRule type="expression" priority="2" dxfId="3">
      <formula>LEFT($J6,9)="au-dessus"</formula>
    </cfRule>
    <cfRule type="expression" priority="3" dxfId="0">
      <formula>LEFT($J6,4)="sous"</formula>
    </cfRule>
  </conditionalFormatting>
  <conditionalFormatting sqref="O6:O15">
    <cfRule type="colorScale" priority="4">
      <colorScale>
        <cfvo type="num" val="0"/>
        <cfvo type="num" val="0.3"/>
        <color rgb="00FFFFFF"/>
        <color rgb="00F8CBAD"/>
      </colorScale>
    </cfRule>
  </conditionalFormatting>
  <printOptions horizontalCentered="1"/>
  <pageMargins left="0.75" right="0.75" top="1" bottom="1" header="0.5" footer="0.5"/>
  <pageSetup orientation="landscape" fitToHeight="0" fitToWidth="1"/>
  <headerFooter>
    <oddHeader>&amp;R&amp;D</oddHeader>
    <oddFooter>&amp;LIMM1003-20 · TP1 · UQO Éval&amp;CDossier — questions 4 et 5&amp;RPage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006085"/>
    <outlinePr summaryBelow="1" summaryRight="1"/>
    <pageSetUpPr fitToPage="1"/>
  </sheetPr>
  <dimension ref="A1:I60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8" customWidth="1" min="2" max="2"/>
    <col width="46" customWidth="1" min="3" max="3"/>
    <col width="22" customWidth="1" min="4" max="4"/>
    <col width="22" customWidth="1" min="5" max="5"/>
    <col width="22" customWidth="1" min="6" max="6"/>
    <col width="16" customWidth="1" min="7" max="7"/>
    <col width="22" customWidth="1" min="8" max="8"/>
  </cols>
  <sheetData>
    <row r="1" ht="30" customHeight="1">
      <c r="A1" s="1" t="n"/>
      <c r="B1" s="2" t="inlineStr">
        <is>
          <t>Collecte — Question 6 : VOTRE propriété, six comparables actives, validation de l'extrait brut</t>
        </is>
      </c>
      <c r="C1" s="1" t="n"/>
      <c r="D1" s="1" t="n"/>
      <c r="E1" s="1" t="n"/>
      <c r="F1" s="1" t="n"/>
      <c r="G1" s="1" t="n"/>
      <c r="H1" s="1" t="n"/>
      <c r="I1" s="1" t="n"/>
    </row>
    <row r="2" ht="18" customHeight="1">
      <c r="A2" s="1" t="n"/>
      <c r="B2" s="3" t="inlineStr">
        <is>
          <t>Sur www.uqo-eval.app/a-vendre : choisissez librement une propriété à vendre à Gatineau qui n'est PAS dans le dossier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20" customHeight="1">
      <c r="B4" s="5" t="inlineStr">
        <is>
          <t>a) Votre propriété (fiche UQO Éval → atelier « Évaluer » pour les comparables)</t>
        </is>
      </c>
      <c r="C4" s="6" t="n"/>
      <c r="D4" s="6" t="n"/>
      <c r="E4" s="6" t="n"/>
      <c r="F4" s="6" t="n"/>
      <c r="G4" s="6" t="n"/>
      <c r="H4" s="6" t="n"/>
    </row>
    <row r="5">
      <c r="C5" s="74" t="inlineStr">
        <is>
          <t>▸ Ouvrir www.uqo-eval.app/a-vendre (filtre Municipalité = Gatineau)</t>
        </is>
      </c>
    </row>
    <row r="6">
      <c r="C6" s="12" t="inlineStr">
        <is>
          <t>Adresse complète</t>
        </is>
      </c>
      <c r="D6" s="8" t="n"/>
      <c r="E6" s="75" t="n"/>
      <c r="F6" s="76" t="n"/>
    </row>
    <row r="7">
      <c r="C7" s="12" t="inlineStr">
        <is>
          <t>Secteur</t>
        </is>
      </c>
      <c r="D7" s="8" t="n"/>
      <c r="E7" s="75" t="n"/>
      <c r="F7" s="76" t="n"/>
    </row>
    <row r="8">
      <c r="C8" s="12" t="inlineStr">
        <is>
          <t>Type de propriété</t>
        </is>
      </c>
      <c r="D8" s="8" t="n"/>
      <c r="E8" s="75" t="n"/>
      <c r="F8" s="76" t="n"/>
    </row>
    <row r="9">
      <c r="C9" s="12" t="inlineStr">
        <is>
          <t>Année de construction</t>
        </is>
      </c>
      <c r="D9" s="8" t="n"/>
      <c r="E9" s="75" t="n"/>
      <c r="F9" s="76" t="n"/>
    </row>
    <row r="10">
      <c r="C10" s="12" t="inlineStr">
        <is>
          <t>Chambres</t>
        </is>
      </c>
      <c r="D10" s="8" t="n"/>
      <c r="E10" s="75" t="n"/>
      <c r="F10" s="76" t="n"/>
    </row>
    <row r="11">
      <c r="C11" s="12" t="inlineStr">
        <is>
          <t>Aire habitable (pi²)</t>
        </is>
      </c>
      <c r="D11" s="62" t="n"/>
      <c r="E11" s="75" t="n"/>
      <c r="F11" s="76" t="n"/>
    </row>
    <row r="12">
      <c r="C12" s="12" t="inlineStr">
        <is>
          <t>Terrain (pi²)</t>
        </is>
      </c>
      <c r="D12" s="62" t="n"/>
      <c r="E12" s="75" t="n"/>
      <c r="F12" s="76" t="n"/>
    </row>
    <row r="13">
      <c r="C13" s="12" t="inlineStr">
        <is>
          <t>Prix demandé ($)</t>
        </is>
      </c>
      <c r="D13" s="62" t="n"/>
      <c r="E13" s="75" t="n"/>
      <c r="F13" s="76" t="n"/>
    </row>
    <row r="14">
      <c r="C14" s="12" t="inlineStr">
        <is>
          <t>Valeur au rôle ($)</t>
        </is>
      </c>
      <c r="D14" s="62" t="n"/>
      <c r="E14" s="75" t="n"/>
      <c r="F14" s="76" t="n"/>
    </row>
    <row r="15">
      <c r="C15" s="12" t="inlineStr">
        <is>
          <t>Estimation UQO Éval ($)</t>
        </is>
      </c>
      <c r="D15" s="62" t="n"/>
      <c r="E15" s="75" t="n"/>
      <c r="F15" s="76" t="n"/>
    </row>
    <row r="16">
      <c r="C16" s="12" t="inlineStr">
        <is>
          <t>P10 ($)</t>
        </is>
      </c>
      <c r="D16" s="62" t="n"/>
      <c r="E16" s="75" t="n"/>
      <c r="F16" s="76" t="n"/>
    </row>
    <row r="17">
      <c r="C17" s="12" t="inlineStr">
        <is>
          <t>P90 ($)</t>
        </is>
      </c>
      <c r="D17" s="62" t="n"/>
      <c r="E17" s="75" t="n"/>
      <c r="F17" s="76" t="n"/>
    </row>
    <row r="18">
      <c r="C18" s="12" t="inlineStr">
        <is>
          <t>Indice de confiance (A-D) et %</t>
        </is>
      </c>
      <c r="D18" s="8" t="n"/>
      <c r="E18" s="75" t="n"/>
      <c r="F18" s="76" t="n"/>
    </row>
    <row r="19">
      <c r="C19" s="12" t="inlineStr">
        <is>
          <t>Nombre de comparables retenus par le moteur</t>
        </is>
      </c>
      <c r="D19" s="8" t="n"/>
      <c r="E19" s="75" t="n"/>
      <c r="F19" s="76" t="n"/>
    </row>
    <row r="20">
      <c r="C20" s="12" t="inlineStr">
        <is>
          <t>Adresse de la fiche (URL www.uqo-eval.app/a-vendre/…)</t>
        </is>
      </c>
      <c r="D20" s="8" t="n"/>
      <c r="E20" s="75" t="n"/>
      <c r="F20" s="76" t="n"/>
    </row>
    <row r="21">
      <c r="C21" s="59" t="inlineStr">
        <is>
          <t>Capture d'écran de la fiche (Insertion → Image, dans la zone jaune ci-dessous)</t>
        </is>
      </c>
    </row>
    <row r="22">
      <c r="C22" s="9" t="inlineStr">
        <is>
          <t>Insérez ici la capture d'écran de la fiche de votre propriété (galerie + estimation visibles)…</t>
        </is>
      </c>
      <c r="D22" s="61" t="n"/>
      <c r="E22" s="61" t="n"/>
      <c r="F22" s="61" t="n"/>
      <c r="G22" s="61" t="n"/>
      <c r="H22" s="61" t="n"/>
    </row>
    <row r="23">
      <c r="C23" s="61" t="n"/>
      <c r="D23" s="61" t="n"/>
      <c r="E23" s="61" t="n"/>
      <c r="F23" s="61" t="n"/>
      <c r="G23" s="61" t="n"/>
      <c r="H23" s="61" t="n"/>
    </row>
    <row r="24">
      <c r="C24" s="61" t="n"/>
      <c r="D24" s="61" t="n"/>
      <c r="E24" s="61" t="n"/>
      <c r="F24" s="61" t="n"/>
      <c r="G24" s="61" t="n"/>
      <c r="H24" s="61" t="n"/>
    </row>
    <row r="25">
      <c r="C25" s="61" t="n"/>
      <c r="D25" s="61" t="n"/>
      <c r="E25" s="61" t="n"/>
      <c r="F25" s="61" t="n"/>
      <c r="G25" s="61" t="n"/>
      <c r="H25" s="61" t="n"/>
    </row>
    <row r="26">
      <c r="C26" s="61" t="n"/>
      <c r="D26" s="61" t="n"/>
      <c r="E26" s="61" t="n"/>
      <c r="F26" s="61" t="n"/>
      <c r="G26" s="61" t="n"/>
      <c r="H26" s="61" t="n"/>
    </row>
    <row r="27">
      <c r="C27" s="61" t="n"/>
      <c r="D27" s="61" t="n"/>
      <c r="E27" s="61" t="n"/>
      <c r="F27" s="61" t="n"/>
      <c r="G27" s="61" t="n"/>
      <c r="H27" s="61" t="n"/>
    </row>
    <row r="28">
      <c r="C28" s="61" t="n"/>
      <c r="D28" s="61" t="n"/>
      <c r="E28" s="61" t="n"/>
      <c r="F28" s="61" t="n"/>
      <c r="G28" s="61" t="n"/>
      <c r="H28" s="61" t="n"/>
    </row>
    <row r="29">
      <c r="C29" s="61" t="n"/>
      <c r="D29" s="61" t="n"/>
      <c r="E29" s="61" t="n"/>
      <c r="F29" s="61" t="n"/>
      <c r="G29" s="61" t="n"/>
      <c r="H29" s="61" t="n"/>
    </row>
    <row r="30">
      <c r="C30" s="61" t="n"/>
      <c r="D30" s="61" t="n"/>
      <c r="E30" s="61" t="n"/>
      <c r="F30" s="61" t="n"/>
      <c r="G30" s="61" t="n"/>
      <c r="H30" s="61" t="n"/>
    </row>
    <row r="31">
      <c r="C31" s="61" t="n"/>
      <c r="D31" s="61" t="n"/>
      <c r="E31" s="61" t="n"/>
      <c r="F31" s="61" t="n"/>
      <c r="G31" s="61" t="n"/>
      <c r="H31" s="61" t="n"/>
    </row>
    <row r="32">
      <c r="C32" s="61" t="n"/>
      <c r="D32" s="61" t="n"/>
      <c r="E32" s="61" t="n"/>
      <c r="F32" s="61" t="n"/>
      <c r="G32" s="61" t="n"/>
      <c r="H32" s="61" t="n"/>
    </row>
    <row r="33">
      <c r="C33" s="61" t="n"/>
      <c r="D33" s="61" t="n"/>
      <c r="E33" s="61" t="n"/>
      <c r="F33" s="61" t="n"/>
      <c r="G33" s="61" t="n"/>
      <c r="H33" s="61" t="n"/>
    </row>
    <row r="35" ht="20" customHeight="1">
      <c r="B35" s="5" t="inlineStr">
        <is>
          <t>b) Six annonces ACTIVES comparables (même type, même secteur), relevées sur www.uqo-eval.app/a-vendre</t>
        </is>
      </c>
      <c r="C35" s="6" t="n"/>
      <c r="D35" s="6" t="n"/>
      <c r="E35" s="6" t="n"/>
      <c r="F35" s="6" t="n"/>
      <c r="G35" s="6" t="n"/>
      <c r="H35" s="6" t="n"/>
    </row>
    <row r="36" ht="30" customHeight="1">
      <c r="B36" s="10" t="inlineStr">
        <is>
          <t>No</t>
        </is>
      </c>
      <c r="C36" s="10" t="inlineStr">
        <is>
          <t>Adresse</t>
        </is>
      </c>
      <c r="D36" s="10" t="inlineStr">
        <is>
          <t>Prix demandé ($)</t>
        </is>
      </c>
      <c r="E36" s="10" t="inlineStr">
        <is>
          <t>Aire (pi²)</t>
        </is>
      </c>
      <c r="F36" s="10" t="inlineStr">
        <is>
          <t>$/pi² (formule)</t>
        </is>
      </c>
      <c r="G36" s="10" t="inlineStr">
        <is>
          <t>Année</t>
        </is>
      </c>
      <c r="H36" s="10" t="inlineStr">
        <is>
          <t>Estimation UQO Éval ($)</t>
        </is>
      </c>
    </row>
    <row r="37">
      <c r="B37" s="70" t="n">
        <v>1</v>
      </c>
      <c r="C37" s="8" t="n"/>
      <c r="D37" s="62" t="n"/>
      <c r="E37" s="62" t="n"/>
      <c r="F37" s="62" t="n"/>
      <c r="G37" s="8" t="n"/>
      <c r="H37" s="62" t="n"/>
    </row>
    <row r="38">
      <c r="B38" s="70" t="n">
        <v>2</v>
      </c>
      <c r="C38" s="8" t="n"/>
      <c r="D38" s="62" t="n"/>
      <c r="E38" s="62" t="n"/>
      <c r="F38" s="62" t="n"/>
      <c r="G38" s="8" t="n"/>
      <c r="H38" s="62" t="n"/>
    </row>
    <row r="39">
      <c r="B39" s="70" t="n">
        <v>3</v>
      </c>
      <c r="C39" s="8" t="n"/>
      <c r="D39" s="62" t="n"/>
      <c r="E39" s="62" t="n"/>
      <c r="F39" s="62" t="n"/>
      <c r="G39" s="8" t="n"/>
      <c r="H39" s="62" t="n"/>
    </row>
    <row r="40">
      <c r="B40" s="70" t="n">
        <v>4</v>
      </c>
      <c r="C40" s="8" t="n"/>
      <c r="D40" s="62" t="n"/>
      <c r="E40" s="62" t="n"/>
      <c r="F40" s="62" t="n"/>
      <c r="G40" s="8" t="n"/>
      <c r="H40" s="62" t="n"/>
    </row>
    <row r="41">
      <c r="B41" s="70" t="n">
        <v>5</v>
      </c>
      <c r="C41" s="8" t="n"/>
      <c r="D41" s="62" t="n"/>
      <c r="E41" s="62" t="n"/>
      <c r="F41" s="62" t="n"/>
      <c r="G41" s="8" t="n"/>
      <c r="H41" s="62" t="n"/>
    </row>
    <row r="42">
      <c r="B42" s="70" t="n">
        <v>6</v>
      </c>
      <c r="C42" s="8" t="n"/>
      <c r="D42" s="62" t="n"/>
      <c r="E42" s="62" t="n"/>
      <c r="F42" s="62" t="n"/>
      <c r="G42" s="8" t="n"/>
      <c r="H42" s="62" t="n"/>
    </row>
    <row r="43">
      <c r="C43" s="59" t="inlineStr">
        <is>
          <t>Médiane des $/pi² des six comparables (formule)</t>
        </is>
      </c>
      <c r="D43" s="62" t="n"/>
    </row>
    <row r="44">
      <c r="C44" s="59" t="inlineStr">
        <is>
          <t>$/pi² demandé de votre propriété (formule à partir de D13 et D11)</t>
        </is>
      </c>
      <c r="D44" s="62" t="n"/>
    </row>
    <row r="45">
      <c r="C45" s="59" t="inlineStr">
        <is>
          <t>Écart % de votre propriété par rapport à la médiane</t>
        </is>
      </c>
      <c r="D45" s="58" t="n"/>
    </row>
    <row r="46">
      <c r="C46" s="59" t="inlineStr">
        <is>
          <t>Positionnement (3-5 lignes) : votre propriété est-elle chère pour son secteur ? l'estimation UQO Éval est-elle cohérente ?</t>
        </is>
      </c>
      <c r="D46" s="9" t="inlineStr">
        <is>
          <t>Réponse ancrée dans D37:H45…</t>
        </is>
      </c>
      <c r="E46" s="61" t="n"/>
      <c r="F46" s="61" t="n"/>
      <c r="G46" s="61" t="n"/>
      <c r="H46" s="61" t="n"/>
    </row>
    <row r="47">
      <c r="D47" s="61" t="n"/>
      <c r="E47" s="61" t="n"/>
      <c r="F47" s="61" t="n"/>
      <c r="G47" s="61" t="n"/>
      <c r="H47" s="61" t="n"/>
    </row>
    <row r="48">
      <c r="D48" s="61" t="n"/>
      <c r="E48" s="61" t="n"/>
      <c r="F48" s="61" t="n"/>
      <c r="G48" s="61" t="n"/>
      <c r="H48" s="61" t="n"/>
    </row>
    <row r="50" ht="20" customHeight="1">
      <c r="B50" s="5" t="inlineStr">
        <is>
          <t>c) Validation de l'extrait brut (Données, tableau 7) — une anomalie par ligne, type dans la liste, action recommandée</t>
        </is>
      </c>
      <c r="C50" s="6" t="n"/>
      <c r="D50" s="6" t="n"/>
      <c r="E50" s="6" t="n"/>
      <c r="F50" s="6" t="n"/>
      <c r="G50" s="6" t="n"/>
      <c r="H50" s="6" t="n"/>
    </row>
    <row r="51" ht="30" customHeight="1">
      <c r="B51" s="10" t="inlineStr">
        <is>
          <t>Ligne</t>
        </is>
      </c>
      <c r="C51" s="10" t="inlineStr">
        <is>
          <t>Adresse — lien</t>
        </is>
      </c>
      <c r="D51" s="10" t="inlineStr">
        <is>
          <t>Anomalie repérée (une phrase, avec la donnée en cause)</t>
        </is>
      </c>
      <c r="E51" s="10" t="inlineStr">
        <is>
          <t>Type de problème (liste)</t>
        </is>
      </c>
      <c r="F51" s="10" t="inlineStr">
        <is>
          <t>Action recommandée</t>
        </is>
      </c>
      <c r="G51" s="10" t="inlineStr"/>
      <c r="H51" s="10" t="inlineStr"/>
    </row>
    <row r="52" ht="30" customHeight="1">
      <c r="B52" s="69">
        <f>Données!B84</f>
        <v/>
      </c>
      <c r="C52" s="66">
        <f>Données!C84</f>
        <v/>
      </c>
      <c r="D52" s="8" t="n"/>
      <c r="E52" s="8" t="n"/>
      <c r="F52" s="8" t="n"/>
    </row>
    <row r="53" ht="30" customHeight="1">
      <c r="B53" s="69">
        <f>Données!B85</f>
        <v/>
      </c>
      <c r="C53" s="66">
        <f>Données!C85</f>
        <v/>
      </c>
      <c r="D53" s="8" t="n"/>
      <c r="E53" s="8" t="n"/>
      <c r="F53" s="8" t="n"/>
    </row>
    <row r="54" ht="30" customHeight="1">
      <c r="B54" s="69">
        <f>Données!B86</f>
        <v/>
      </c>
      <c r="C54" s="66">
        <f>Données!C86</f>
        <v/>
      </c>
      <c r="D54" s="8" t="n"/>
      <c r="E54" s="8" t="n"/>
      <c r="F54" s="8" t="n"/>
    </row>
    <row r="55" ht="30" customHeight="1">
      <c r="B55" s="69">
        <f>Données!B87</f>
        <v/>
      </c>
      <c r="C55" s="66">
        <f>Données!C87</f>
        <v/>
      </c>
      <c r="D55" s="8" t="n"/>
      <c r="E55" s="8" t="n"/>
      <c r="F55" s="8" t="n"/>
    </row>
    <row r="56" ht="30" customHeight="1">
      <c r="B56" s="69">
        <f>Données!B88</f>
        <v/>
      </c>
      <c r="C56" s="66">
        <f>Données!C88</f>
        <v/>
      </c>
      <c r="D56" s="8" t="n"/>
      <c r="E56" s="8" t="n"/>
      <c r="F56" s="8" t="n"/>
    </row>
    <row r="57" ht="30" customHeight="1">
      <c r="B57" s="69">
        <f>Données!B89</f>
        <v/>
      </c>
      <c r="C57" s="66">
        <f>Données!C89</f>
        <v/>
      </c>
      <c r="D57" s="8" t="n"/>
      <c r="E57" s="8" t="n"/>
      <c r="F57" s="8" t="n"/>
    </row>
    <row r="58" ht="30" customHeight="1">
      <c r="B58" s="69">
        <f>Données!B90</f>
        <v/>
      </c>
      <c r="C58" s="66">
        <f>Données!C90</f>
        <v/>
      </c>
      <c r="D58" s="8" t="n"/>
      <c r="E58" s="8" t="n"/>
      <c r="F58" s="8" t="n"/>
    </row>
    <row r="59" ht="30" customHeight="1">
      <c r="B59" s="69">
        <f>Données!B91</f>
        <v/>
      </c>
      <c r="C59" s="66">
        <f>Données!C91</f>
        <v/>
      </c>
      <c r="D59" s="8" t="n"/>
      <c r="E59" s="8" t="n"/>
      <c r="F59" s="8" t="n"/>
    </row>
    <row r="60">
      <c r="B60" s="22" t="inlineStr">
        <is>
          <t>Types : Doublon · Erreur de saisie · Valeur aberrante · Mauvais type · Jumelage incertain · Aucune anomalie (au moins une ligne est correcte telle quelle).</t>
        </is>
      </c>
    </row>
  </sheetData>
  <mergeCells count="23">
    <mergeCell ref="D11:F11"/>
    <mergeCell ref="D13:F13"/>
    <mergeCell ref="C22:H33"/>
    <mergeCell ref="D17:F17"/>
    <mergeCell ref="D7:F7"/>
    <mergeCell ref="D16:F16"/>
    <mergeCell ref="B50:H50"/>
    <mergeCell ref="B35:H35"/>
    <mergeCell ref="B4:H4"/>
    <mergeCell ref="D46:H48"/>
    <mergeCell ref="D12:F12"/>
    <mergeCell ref="D18:F18"/>
    <mergeCell ref="D9:F9"/>
    <mergeCell ref="D8:F8"/>
    <mergeCell ref="D15:F15"/>
    <mergeCell ref="D14:F14"/>
    <mergeCell ref="B2:H2"/>
    <mergeCell ref="D20:F20"/>
    <mergeCell ref="B60:H60"/>
    <mergeCell ref="D10:F10"/>
    <mergeCell ref="D19:F19"/>
    <mergeCell ref="B1:H1"/>
    <mergeCell ref="D6:F6"/>
  </mergeCells>
  <conditionalFormatting sqref="E52:E59">
    <cfRule type="expression" priority="1" dxfId="4">
      <formula>$E52="Doublon"</formula>
    </cfRule>
    <cfRule type="expression" priority="2" dxfId="5">
      <formula>$E52="Erreur de saisie"</formula>
    </cfRule>
    <cfRule type="expression" priority="3" dxfId="6">
      <formula>$E52="Valeur aberrante"</formula>
    </cfRule>
    <cfRule type="expression" priority="4" dxfId="7">
      <formula>$E52="Mauvais type"</formula>
    </cfRule>
    <cfRule type="expression" priority="5" dxfId="8">
      <formula>$E52="Jumelage incertain"</formula>
    </cfRule>
    <cfRule type="expression" priority="6" dxfId="9">
      <formula>$E52="Aucune anomalie"</formula>
    </cfRule>
  </conditionalFormatting>
  <dataValidations count="1">
    <dataValidation sqref="E52:E59" showDropDown="0" showInputMessage="0" showErrorMessage="0" allowBlank="1" type="list">
      <formula1>"Doublon,Erreur de saisie,Valeur aberrante,Mauvais type,Jumelage incertain,Aucune anomalie"</formula1>
    </dataValidation>
  </dataValidations>
  <hyperlinks>
    <hyperlink xmlns:r="http://schemas.openxmlformats.org/officeDocument/2006/relationships" ref="C5" r:id="rId1"/>
  </hyperlinks>
  <printOptions horizontalCentered="1"/>
  <pageMargins left="0.75" right="0.75" top="1" bottom="1" header="0.5" footer="0.5"/>
  <pageSetup orientation="landscape" fitToHeight="0" fitToWidth="1"/>
  <headerFooter>
    <oddHeader>&amp;R&amp;D</oddHeader>
    <oddFooter>&amp;LIMM1003-20 · TP1 · UQO Éval&amp;CCollecte — question 6&amp;RPage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008046"/>
    <outlinePr summaryBelow="1" summaryRight="1"/>
    <pageSetUpPr fitToPage="1"/>
  </sheetPr>
  <dimension ref="A1:I18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50" customWidth="1" min="2" max="2"/>
    <col width="18" customWidth="1" min="3" max="3"/>
    <col width="18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n"/>
      <c r="B1" s="2" t="inlineStr">
        <is>
          <t>Financement — Question 7 : accessibilité de la propriété médiane du dossier</t>
        </is>
      </c>
      <c r="C1" s="1" t="n"/>
      <c r="D1" s="1" t="n"/>
      <c r="E1" s="1" t="n"/>
      <c r="F1" s="1" t="n"/>
      <c r="G1" s="1" t="n"/>
      <c r="H1" s="1" t="n"/>
      <c r="I1" s="1" t="n"/>
    </row>
    <row r="2" ht="18" customHeight="1">
      <c r="A2" s="1" t="n"/>
      <c r="B2" s="3" t="inlineStr">
        <is>
          <t>Fonction VPM/PMT, taux annuel ÷ 12 (convention du cours), 25 ans, mise de fonds 20 %, ratio ABD 32 %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20" customHeight="1">
      <c r="B4" s="5" t="inlineStr">
        <is>
          <t>Zone C6:D13 · chaîne de transmission en C15</t>
        </is>
      </c>
      <c r="C4" s="6" t="n"/>
      <c r="D4" s="6" t="n"/>
      <c r="E4" s="6" t="n"/>
      <c r="F4" s="6" t="n"/>
      <c r="G4" s="6" t="n"/>
      <c r="H4" s="6" t="n"/>
    </row>
    <row r="5" ht="30" customHeight="1">
      <c r="C5" s="10" t="inlineStr">
        <is>
          <t>Scénario 1 : taux affiché 6,09 %</t>
        </is>
      </c>
      <c r="D5" s="10" t="inlineStr">
        <is>
          <t>Scénario 2 : 4,09 % (−200 pb)</t>
        </is>
      </c>
    </row>
    <row r="6">
      <c r="B6" s="12" t="inlineStr">
        <is>
          <t>a) Prix médian des 10 prix demandés du dossier (formule MEDIANE/MEDIAN sur Données!K70:K79)</t>
        </is>
      </c>
      <c r="C6" s="71" t="n"/>
      <c r="D6" s="67">
        <f>C6</f>
        <v/>
      </c>
    </row>
    <row r="7">
      <c r="B7" s="12" t="inlineStr">
        <is>
          <t>Mise de fonds (20 %)</t>
        </is>
      </c>
      <c r="C7" s="71" t="n"/>
      <c r="D7" s="71" t="n"/>
    </row>
    <row r="8">
      <c r="B8" s="12" t="inlineStr">
        <is>
          <t>Montant du prêt</t>
        </is>
      </c>
      <c r="C8" s="71" t="n"/>
      <c r="D8" s="71" t="n"/>
    </row>
    <row r="9">
      <c r="B9" s="12" t="inlineStr">
        <is>
          <t>Taux annuel — lien automatique</t>
        </is>
      </c>
      <c r="C9" s="77">
        <f>Données!C96</f>
        <v/>
      </c>
      <c r="D9" s="77">
        <f>Données!C97</f>
        <v/>
      </c>
    </row>
    <row r="10">
      <c r="B10" s="12" t="inlineStr">
        <is>
          <t>b) Paiement mensuel (VPM/PMT)</t>
        </is>
      </c>
      <c r="C10" s="71" t="n"/>
      <c r="D10" s="71" t="n"/>
    </row>
    <row r="11">
      <c r="B11" s="12" t="inlineStr">
        <is>
          <t>c) Écart mensuel par rapport au scénario 1 (colonne D seulement)</t>
        </is>
      </c>
      <c r="C11" s="56" t="inlineStr">
        <is>
          <t>—</t>
        </is>
      </c>
      <c r="D11" s="71" t="n"/>
    </row>
    <row r="12">
      <c r="B12" s="12" t="inlineStr">
        <is>
          <t>c) Écart annuel (colonne D seulement)</t>
        </is>
      </c>
      <c r="C12" s="56" t="inlineStr">
        <is>
          <t>—</t>
        </is>
      </c>
      <c r="D12" s="71" t="n"/>
    </row>
    <row r="13">
      <c r="B13" s="12" t="inlineStr">
        <is>
          <t>d) Revenu annuel brut requis (paiement ≤ 32 % du revenu)</t>
        </is>
      </c>
      <c r="C13" s="71" t="n"/>
      <c r="D13" s="71" t="n"/>
    </row>
    <row r="14">
      <c r="B14" s="22" t="inlineStr">
        <is>
          <t>Indice : =VPM(taux/12; 25*12; -montant_du_prêt) donne un paiement mensuel positif. Paramètres : Données!C98 (ABD), C99 (années), C100 (mise de fonds).</t>
        </is>
      </c>
    </row>
    <row r="15">
      <c r="B15" s="59" t="inlineStr">
        <is>
          <t>e) Chaîne de transmission taux directeur → taux hypothécaires → capacité d'emprunt → demande → prix (4-6 lignes, citer le tableau 8 et vos résultats)</t>
        </is>
      </c>
      <c r="C15" s="9" t="inlineStr">
        <is>
          <t>Réponse…</t>
        </is>
      </c>
      <c r="D15" s="61" t="n"/>
      <c r="E15" s="61" t="n"/>
      <c r="F15" s="61" t="n"/>
      <c r="G15" s="61" t="n"/>
      <c r="H15" s="61" t="n"/>
    </row>
    <row r="16">
      <c r="C16" s="61" t="n"/>
      <c r="D16" s="61" t="n"/>
      <c r="E16" s="61" t="n"/>
      <c r="F16" s="61" t="n"/>
      <c r="G16" s="61" t="n"/>
      <c r="H16" s="61" t="n"/>
    </row>
    <row r="17">
      <c r="C17" s="61" t="n"/>
      <c r="D17" s="61" t="n"/>
      <c r="E17" s="61" t="n"/>
      <c r="F17" s="61" t="n"/>
      <c r="G17" s="61" t="n"/>
      <c r="H17" s="61" t="n"/>
    </row>
    <row r="18">
      <c r="C18" s="61" t="n"/>
      <c r="D18" s="61" t="n"/>
      <c r="E18" s="61" t="n"/>
      <c r="F18" s="61" t="n"/>
      <c r="G18" s="61" t="n"/>
      <c r="H18" s="61" t="n"/>
    </row>
  </sheetData>
  <mergeCells count="5">
    <mergeCell ref="B14:H14"/>
    <mergeCell ref="C15:H18"/>
    <mergeCell ref="B1:H1"/>
    <mergeCell ref="B4:H4"/>
    <mergeCell ref="B2:H2"/>
  </mergeCells>
  <printOptions horizontalCentered="1"/>
  <pageMargins left="0.75" right="0.75" top="1" bottom="1" header="0.5" footer="0.5"/>
  <pageSetup orientation="landscape" fitToHeight="0" fitToWidth="1"/>
  <headerFooter>
    <oddHeader>&amp;R&amp;D</oddHeader>
    <oddFooter>&amp;LIMM1003-20 · TP1 · UQO Éval&amp;CFinancement — question 7&amp;RPage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2BCCAE"/>
    <outlinePr summaryBelow="1" summaryRight="1"/>
    <pageSetUpPr fitToPage="1"/>
  </sheetPr>
  <dimension ref="A1:I34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2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3" customWidth="1" min="8" max="8"/>
    <col width="16" customWidth="1" min="9" max="9"/>
    <col width="14" customWidth="1" min="10" max="10"/>
    <col width="14" customWidth="1" min="11" max="11"/>
    <col width="3" customWidth="1" min="12" max="12"/>
    <col width="14" customWidth="1" min="13" max="13"/>
    <col width="12" customWidth="1" min="14" max="14"/>
    <col width="12" customWidth="1" min="15" max="15"/>
  </cols>
  <sheetData>
    <row r="1" ht="30" customHeight="1">
      <c r="A1" s="1" t="n"/>
      <c r="B1" s="2" t="inlineStr">
        <is>
          <t>Dashboard — Marché résidentiel de Gatineau, automne 2026 (données UQO Éval)</t>
        </is>
      </c>
      <c r="C1" s="1" t="n"/>
      <c r="D1" s="1" t="n"/>
      <c r="E1" s="1" t="n"/>
      <c r="F1" s="1" t="n"/>
      <c r="G1" s="1" t="n"/>
      <c r="H1" s="1" t="n"/>
    </row>
    <row r="2" ht="18" customHeight="1">
      <c r="A2" s="1" t="n"/>
      <c r="B2" s="3" t="inlineStr">
        <is>
          <t>Question 8 : KPI par formule, verdict, graphiques, tableau récapitulatif par secteur. Aucun chiffre tapé à la main.</t>
        </is>
      </c>
      <c r="C2" s="1" t="n"/>
      <c r="D2" s="1" t="n"/>
      <c r="E2" s="1" t="n"/>
      <c r="F2" s="1" t="n"/>
      <c r="G2" s="1" t="n"/>
      <c r="H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20" customHeight="1">
      <c r="B4" s="5" t="inlineStr">
        <is>
          <t>Indicateurs clés — les 4 cartes jaunes attendent VOS formules (question 8a)</t>
        </is>
      </c>
      <c r="C4" s="6" t="n"/>
      <c r="D4" s="6" t="n"/>
      <c r="E4" s="6" t="n"/>
      <c r="F4" s="6" t="n"/>
      <c r="G4" s="6" t="n"/>
    </row>
    <row r="5" ht="30" customHeight="1">
      <c r="B5" s="78" t="inlineStr">
        <is>
          <t>PRIX MÉDIAN UNIF. 2026</t>
        </is>
      </c>
      <c r="C5" s="78" t="inlineStr">
        <is>
          <t>VENTES 2025 (TOUTES)</t>
        </is>
      </c>
      <c r="D5" s="79" t="inlineStr">
        <is>
          <t>RATIO EST. / PRIX DEMANDÉ</t>
        </is>
      </c>
      <c r="E5" s="79" t="inlineStr">
        <is>
          <t>PRIX VENDU / RÔLE 2026</t>
        </is>
      </c>
      <c r="F5" s="80" t="inlineStr">
        <is>
          <t>ÉCART % MÉDIAN DU DOSSIER</t>
        </is>
      </c>
      <c r="G5" s="81" t="inlineStr">
        <is>
          <t>TAUX 5 ANS AFFICHÉ</t>
        </is>
      </c>
    </row>
    <row r="6" ht="34" customHeight="1">
      <c r="B6" s="82">
        <f>IFERROR(Données!F12,"—")</f>
        <v/>
      </c>
      <c r="C6" s="83">
        <f>IFERROR(Données!C11,"—")</f>
        <v/>
      </c>
      <c r="D6" s="84" t="n"/>
      <c r="E6" s="84" t="n"/>
      <c r="F6" s="85" t="n"/>
      <c r="G6" s="86" t="n"/>
    </row>
    <row r="7" ht="14" customHeight="1">
      <c r="B7" s="87" t="inlineStr">
        <is>
          <t>ventes réelles · Données!F12</t>
        </is>
      </c>
      <c r="C7" s="87" t="inlineStr">
        <is>
          <t>Données!C11</t>
        </is>
      </c>
      <c r="D7" s="88" t="inlineStr">
        <is>
          <t>Gatineau · Données!C62</t>
        </is>
      </c>
      <c r="E7" s="88" t="inlineStr">
        <is>
          <t>unifamilial · Données!C54</t>
        </is>
      </c>
      <c r="F7" s="88" t="inlineStr">
        <is>
          <t>Dossier!D17</t>
        </is>
      </c>
      <c r="G7" s="88" t="inlineStr">
        <is>
          <t>Données!C96</t>
        </is>
      </c>
    </row>
    <row r="8" ht="30" customHeight="1">
      <c r="B8" s="89" t="inlineStr">
        <is>
          <t>VERDICT GLOBAL →</t>
        </is>
      </c>
      <c r="C8" s="90" t="n"/>
      <c r="F8" s="91" t="inlineStr">
        <is>
          <t>liste déroulante · la couleur réagit au choix</t>
        </is>
      </c>
    </row>
    <row r="23" ht="20" customHeight="1">
      <c r="B23" s="5" t="inlineStr">
        <is>
          <t>Tableau récapitulatif par secteur du dossier (zone B24:F30 — question 8d ; la ligne Aylmer est fournie en modèle)</t>
        </is>
      </c>
      <c r="C23" s="6" t="n"/>
      <c r="D23" s="6" t="n"/>
      <c r="E23" s="6" t="n"/>
      <c r="F23" s="6" t="n"/>
    </row>
    <row r="24" ht="30" customHeight="1">
      <c r="B24" s="10" t="inlineStr">
        <is>
          <t>Secteur</t>
        </is>
      </c>
      <c r="C24" s="10" t="inlineStr">
        <is>
          <t>Nb de propriétés (NB.SI / COUNTIF)</t>
        </is>
      </c>
      <c r="D24" s="10" t="inlineStr">
        <is>
          <t>Prix demandé moyen ($) (MOYENNE.SI / AVERAGEIF)</t>
        </is>
      </c>
      <c r="E24" s="10" t="inlineStr">
        <is>
          <t>Écart % moyen vs estimation</t>
        </is>
      </c>
      <c r="F24" s="10" t="inlineStr">
        <is>
          <t>Prix / rôle moyen</t>
        </is>
      </c>
    </row>
    <row r="25">
      <c r="B25" s="12" t="inlineStr">
        <is>
          <t>Aylmer</t>
        </is>
      </c>
      <c r="C25" s="70">
        <f>COUNTIF(Données!$D$70:$D$79,B25)</f>
        <v/>
      </c>
      <c r="D25" s="67">
        <f>AVERAGEIF(Données!$D$70:$D$79,B25,Données!$K$70:$K$79)</f>
        <v/>
      </c>
      <c r="E25" s="68">
        <f>AVERAGEIF(Données!$D$70:$D$79,B25,Dossier!$H$6:$H$15)</f>
        <v/>
      </c>
      <c r="F25" s="64">
        <f>AVERAGEIF(Données!$D$70:$D$79,B25,Dossier!$I$6:$I$15)</f>
        <v/>
      </c>
    </row>
    <row r="26">
      <c r="B26" s="12" t="inlineStr">
        <is>
          <t>Plateau de la Capitale</t>
        </is>
      </c>
      <c r="C26" s="73" t="n"/>
      <c r="D26" s="71" t="n"/>
      <c r="E26" s="58" t="n"/>
      <c r="F26" s="72" t="n"/>
    </row>
    <row r="27">
      <c r="B27" s="12" t="inlineStr">
        <is>
          <t>Hull</t>
        </is>
      </c>
      <c r="C27" s="73" t="n"/>
      <c r="D27" s="71" t="n"/>
      <c r="E27" s="58" t="n"/>
      <c r="F27" s="72" t="n"/>
    </row>
    <row r="28">
      <c r="B28" s="12" t="inlineStr">
        <is>
          <t>Gatineau</t>
        </is>
      </c>
      <c r="C28" s="73" t="n"/>
      <c r="D28" s="71" t="n"/>
      <c r="E28" s="58" t="n"/>
      <c r="F28" s="72" t="n"/>
    </row>
    <row r="29">
      <c r="B29" s="12" t="inlineStr">
        <is>
          <t>Masson-Angers</t>
        </is>
      </c>
      <c r="C29" s="73" t="n"/>
      <c r="D29" s="71" t="n"/>
      <c r="E29" s="58" t="n"/>
      <c r="F29" s="72" t="n"/>
    </row>
    <row r="30">
      <c r="B30" s="12" t="inlineStr">
        <is>
          <t>Buckingham</t>
        </is>
      </c>
      <c r="C30" s="73" t="n"/>
      <c r="D30" s="71" t="n"/>
      <c r="E30" s="58" t="n"/>
      <c r="F30" s="72" t="n"/>
    </row>
    <row r="31">
      <c r="B31" s="22" t="inlineStr">
        <is>
          <t>Mise en forme conditionnelle fournie : secteur en rouge si le prix demandé moyen dépasse l'estimation, en vert sinon ; barres dorées = prix demandé moyen.</t>
        </is>
      </c>
    </row>
    <row r="33" ht="20" customHeight="1">
      <c r="B33" s="5" t="inlineStr">
        <is>
          <t>Graphiques 3 et 4 (question 8c : ajoutez votre 4e graphique à droite du graphique 3)</t>
        </is>
      </c>
      <c r="C33" s="6" t="n"/>
      <c r="D33" s="6" t="n"/>
      <c r="E33" s="6" t="n"/>
      <c r="F33" s="6" t="n"/>
      <c r="G33" s="6" t="n"/>
    </row>
    <row r="34">
      <c r="I34" s="92" t="inlineStr">
        <is>
          <t>◻ Votre 4e graphique ici (titre + axes étiquetés)</t>
        </is>
      </c>
    </row>
  </sheetData>
  <mergeCells count="7">
    <mergeCell ref="B2:G2"/>
    <mergeCell ref="C8:E8"/>
    <mergeCell ref="B1:G1"/>
    <mergeCell ref="B4:G4"/>
    <mergeCell ref="B31:F31"/>
    <mergeCell ref="B23:F23"/>
    <mergeCell ref="B33:G33"/>
  </mergeCells>
  <conditionalFormatting sqref="C8">
    <cfRule type="expression" priority="1" dxfId="9">
      <formula>$C$8="Favorable aux acheteurs"</formula>
    </cfRule>
    <cfRule type="expression" priority="2" dxfId="5">
      <formula>$C$8="Équilibré"</formula>
    </cfRule>
    <cfRule type="expression" priority="3" dxfId="6">
      <formula>$C$8="Favorable aux vendeurs"</formula>
    </cfRule>
  </conditionalFormatting>
  <conditionalFormatting sqref="B25:F30">
    <cfRule type="expression" priority="4" dxfId="6">
      <formula>$E25&gt;0</formula>
    </cfRule>
    <cfRule type="expression" priority="5" dxfId="9">
      <formula>AND($E25&lt;&gt;"",$E25&lt;=0)</formula>
    </cfRule>
  </conditionalFormatting>
  <conditionalFormatting sqref="D25:D30">
    <cfRule type="dataBar" priority="6">
      <dataBar showValue="1">
        <cfvo type="num" val="0"/>
        <cfvo type="num" val="900000"/>
        <color rgb="00C6A300"/>
      </dataBar>
    </cfRule>
  </conditionalFormatting>
  <dataValidations count="1">
    <dataValidation sqref="C8" showDropDown="0" showInputMessage="0" showErrorMessage="0" allowBlank="1" type="list">
      <formula1>"Favorable aux acheteurs,Équilibré,Favorable aux vendeurs"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>&amp;R&amp;D</oddHeader>
    <oddFooter>&amp;LIMM1003-20 · TP1 · UQO Éval&amp;CDashboard — question 8&amp;RPage &amp;P / &amp;N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tabColor rgb="0058595B"/>
    <outlinePr summaryBelow="1" summaryRight="1"/>
    <pageSetUpPr fitToPage="1"/>
  </sheetPr>
  <dimension ref="A1:D31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92" customWidth="1" min="3" max="3"/>
  </cols>
  <sheetData>
    <row r="1" ht="30" customHeight="1">
      <c r="A1" s="1" t="n"/>
      <c r="B1" s="2" t="inlineStr">
        <is>
          <t>Note de synthèse au comité de direction</t>
        </is>
      </c>
      <c r="C1" s="1" t="n"/>
      <c r="D1" s="1" t="n"/>
    </row>
    <row r="2" ht="18" customHeight="1">
      <c r="A2" s="1" t="n"/>
      <c r="B2" s="3" t="inlineStr">
        <is>
          <t>Question 9 — une page, ton professionnel, chaque affirmation ancrée dans un chiffre du classeur (citez la cellule).</t>
        </is>
      </c>
      <c r="C2" s="1" t="n"/>
      <c r="D2" s="1" t="n"/>
    </row>
    <row r="3" ht="4" customHeight="1">
      <c r="A3" s="4" t="n"/>
      <c r="B3" s="4" t="n"/>
      <c r="C3" s="4" t="n"/>
      <c r="D3" s="4" t="n"/>
    </row>
    <row r="5" ht="34" customHeight="1">
      <c r="B5" s="7" t="inlineStr">
        <is>
          <t>Verdict global sur le marché résidentiel de Gatineau, automne 2026 (2-3 phrases)</t>
        </is>
      </c>
      <c r="C5" s="8" t="n"/>
    </row>
    <row r="6" ht="34" customHeight="1"/>
    <row r="7" ht="34" customHeight="1"/>
    <row r="9" ht="34" customHeight="1">
      <c r="B9" s="7" t="inlineStr">
        <is>
          <t>Constat 1 — ventes réelles : volume et prix (chiffré)</t>
        </is>
      </c>
      <c r="C9" s="8" t="n"/>
    </row>
    <row r="10" ht="34" customHeight="1"/>
    <row r="12" ht="34" customHeight="1">
      <c r="B12" s="7" t="inlineStr">
        <is>
          <t>Constat 2 — valeur au rôle vs valeur marchande (chiffré)</t>
        </is>
      </c>
      <c r="C12" s="8" t="n"/>
    </row>
    <row r="13" ht="34" customHeight="1"/>
    <row r="15" ht="34" customHeight="1">
      <c r="B15" s="7" t="inlineStr">
        <is>
          <t>Constat 3 — annonces à vendre vs mesure UQO Éval (chiffré, dossier + tableau 5)</t>
        </is>
      </c>
      <c r="C15" s="8" t="n"/>
    </row>
    <row r="16" ht="34" customHeight="1"/>
    <row r="18" ht="34" customHeight="1">
      <c r="B18" s="7" t="inlineStr">
        <is>
          <t>Risque 1 à surveiller d'ici 12 mois</t>
        </is>
      </c>
      <c r="C18" s="8" t="n"/>
    </row>
    <row r="19" ht="34" customHeight="1"/>
    <row r="21" ht="34" customHeight="1">
      <c r="B21" s="7" t="inlineStr">
        <is>
          <t>Risque 2 à surveiller d'ici 12 mois</t>
        </is>
      </c>
      <c r="C21" s="8" t="n"/>
    </row>
    <row r="22" ht="34" customHeight="1"/>
    <row r="24" ht="34" customHeight="1">
      <c r="B24" s="7" t="inlineStr">
        <is>
          <t>Recommandation pour la pratique d'évaluation de la firme</t>
        </is>
      </c>
      <c r="C24" s="8" t="n"/>
    </row>
    <row r="25" ht="34" customHeight="1"/>
    <row r="27" ht="34" customHeight="1">
      <c r="B27" s="7" t="inlineStr">
        <is>
          <t>Limite des données no 1</t>
        </is>
      </c>
      <c r="C27" s="8" t="n"/>
    </row>
    <row r="29" ht="34" customHeight="1">
      <c r="B29" s="7" t="inlineStr">
        <is>
          <t>Limite des données no 2</t>
        </is>
      </c>
      <c r="C29" s="8" t="n"/>
    </row>
    <row r="31">
      <c r="B31" s="22" t="inlineStr">
        <is>
          <t>Exportez cette page en PDF (Fichier → Enregistrer sous → PDF) pour la seconde partie de la remise.</t>
        </is>
      </c>
    </row>
  </sheetData>
  <mergeCells count="12">
    <mergeCell ref="C9:C10"/>
    <mergeCell ref="B2:C2"/>
    <mergeCell ref="C12:C13"/>
    <mergeCell ref="C29"/>
    <mergeCell ref="C21:C22"/>
    <mergeCell ref="C5:C7"/>
    <mergeCell ref="C15:C16"/>
    <mergeCell ref="C18:C19"/>
    <mergeCell ref="B31:C31"/>
    <mergeCell ref="C24:C25"/>
    <mergeCell ref="B1:C1"/>
    <mergeCell ref="C27"/>
  </mergeCells>
  <printOptions horizontalCentered="1"/>
  <pageMargins left="0.75" right="0.75" top="1" bottom="1" header="0.5" footer="0.5"/>
  <pageSetup orientation="portrait" fitToHeight="0" fitToWidth="1"/>
  <headerFooter>
    <oddHeader>&amp;R&amp;D</oddHeader>
    <oddFooter>&amp;LIMM1003-20 · TP1 · UQO Éval&amp;CNote de synthèse — question 9&amp;RPage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2026-09-23T20:57:54Z</dcterms:created>
  <dcterms:modified xmlns:dcterms="http://purl.org/dc/terms/" xmlns:xsi="http://www.w3.org/2001/XMLSchema-instance" xsi:type="dcterms:W3CDTF">2026-09-23T20:57:54Z</dcterms:modified>
</cp:coreProperties>
</file>