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Données" sheetId="2" state="visible" r:id="rId2"/>
    <sheet xmlns:r="http://schemas.openxmlformats.org/officeDocument/2006/relationships" name="Analyse" sheetId="3" state="visible" r:id="rId3"/>
    <sheet xmlns:r="http://schemas.openxmlformats.org/officeDocument/2006/relationships" name="Grille" sheetId="4" state="visible" r:id="rId4"/>
    <sheet xmlns:r="http://schemas.openxmlformats.org/officeDocument/2006/relationships" name="Contrôle" sheetId="5" state="visible" r:id="rId5"/>
    <sheet xmlns:r="http://schemas.openxmlformats.org/officeDocument/2006/relationships" name="Dashboard" sheetId="6" state="visible" r:id="rId6"/>
    <sheet xmlns:r="http://schemas.openxmlformats.org/officeDocument/2006/relationships" name="Not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yyyy-mm-dd"/>
    <numFmt numFmtId="166" formatCode="0.000"/>
    <numFmt numFmtId="167" formatCode="0.0%"/>
    <numFmt numFmtId="168" formatCode="0.000%"/>
    <numFmt numFmtId="169" formatCode="#,##0&quot; $/m²&quot;"/>
    <numFmt numFmtId="170" formatCode="0.0000"/>
    <numFmt numFmtId="171" formatCode="#,##0&quot; $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FFFFFF"/>
      <sz val="11"/>
    </font>
    <font>
      <name val="Calibri"/>
      <b val="1"/>
      <color rgb="00FFFFFF"/>
      <sz val="11"/>
    </font>
    <font>
      <name val="Calibri"/>
      <b val="1"/>
      <color rgb="00003E7E"/>
      <sz val="11"/>
    </font>
    <font>
      <name val="Calibri"/>
      <color rgb="00333333"/>
      <sz val="10"/>
    </font>
    <font>
      <name val="Calibri"/>
      <i val="1"/>
      <color rgb="009A8A2E"/>
      <sz val="9"/>
    </font>
    <font>
      <name val="Calibri"/>
      <b val="1"/>
      <color rgb="00FFFFFF"/>
      <sz val="10"/>
    </font>
    <font>
      <name val="Calibri"/>
      <b val="1"/>
      <color rgb="00FFFFFF"/>
      <sz val="12"/>
    </font>
    <font>
      <name val="Calibri"/>
      <color rgb="000066B3"/>
      <sz val="10"/>
      <u val="single"/>
    </font>
    <font>
      <name val="Consolas"/>
      <color rgb="00217346"/>
      <sz val="9"/>
    </font>
    <font>
      <name val="Calibri"/>
      <i val="1"/>
      <color rgb="0058595B"/>
      <sz val="8.5"/>
    </font>
    <font>
      <name val="Calibri"/>
      <b val="1"/>
      <color rgb="00003E7E"/>
      <sz val="13"/>
    </font>
    <font>
      <name val="Calibri"/>
      <b val="1"/>
      <color rgb="00003E7E"/>
      <sz val="14"/>
    </font>
    <font>
      <name val="Consolas"/>
      <color rgb="002BCCAE"/>
      <sz val="12"/>
    </font>
    <font>
      <name val="Calibri"/>
      <color rgb="0058595B"/>
      <sz val="8"/>
    </font>
    <font>
      <name val="Calibri"/>
      <b val="1"/>
      <color rgb="0058595B"/>
      <sz val="9"/>
    </font>
    <font>
      <name val="Calibri"/>
      <b val="1"/>
      <color rgb="00003E7E"/>
      <sz val="20"/>
    </font>
    <font>
      <name val="Calibri"/>
      <i val="1"/>
      <color rgb="008A9BAA"/>
      <sz val="8"/>
    </font>
    <font>
      <name val="Calibri"/>
      <i val="1"/>
      <color rgb="009A8A2E"/>
      <sz val="11"/>
    </font>
  </fonts>
  <fills count="11">
    <fill>
      <patternFill/>
    </fill>
    <fill>
      <patternFill patternType="gray125"/>
    </fill>
    <fill>
      <patternFill patternType="solid">
        <fgColor rgb="00003E7E"/>
      </patternFill>
    </fill>
    <fill>
      <patternFill patternType="solid">
        <fgColor rgb="00C6A300"/>
      </patternFill>
    </fill>
    <fill>
      <patternFill patternType="solid">
        <fgColor rgb="000066B3"/>
      </patternFill>
    </fill>
    <fill>
      <patternFill patternType="solid">
        <fgColor rgb="00FFF6D5"/>
      </patternFill>
    </fill>
    <fill>
      <patternFill patternType="solid">
        <fgColor rgb="00F0F4F8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EEF3F9"/>
      </patternFill>
    </fill>
    <fill>
      <patternFill patternType="solid">
        <fgColor rgb="00FFFFFF"/>
      </patternFill>
    </fill>
  </fills>
  <borders count="13">
    <border>
      <left/>
      <right/>
      <top/>
      <bottom/>
      <diagonal/>
    </border>
    <border>
      <left style="thin">
        <color rgb="00B7C4D1"/>
      </left>
      <right style="thin">
        <color rgb="00B7C4D1"/>
      </right>
      <top style="thin">
        <color rgb="00B7C4D1"/>
      </top>
      <bottom style="thin">
        <color rgb="00B7C4D1"/>
      </bottom>
    </border>
    <border>
      <left style="thin">
        <color rgb="00D9B84A"/>
      </left>
      <right style="thin">
        <color rgb="00D9B84A"/>
      </right>
      <top style="thin">
        <color rgb="00D9B84A"/>
      </top>
      <bottom style="thin">
        <color rgb="00D9B84A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  <border>
      <left/>
      <right/>
      <top style="thin">
        <color rgb="00D5DEE8"/>
      </top>
      <bottom/>
      <diagonal/>
    </border>
    <border>
      <left/>
      <right style="thin">
        <color rgb="00D5DEE8"/>
      </right>
      <top style="thin">
        <color rgb="00D5DEE8"/>
      </top>
      <bottom/>
      <diagonal/>
    </border>
    <border>
      <left/>
      <right style="thin">
        <color rgb="00D5DEE8"/>
      </right>
      <top style="thin">
        <color rgb="00D5DEE8"/>
      </top>
      <bottom style="thin">
        <color rgb="00D5DEE8"/>
      </bottom>
      <diagonal/>
    </border>
    <border>
      <left style="thin">
        <color rgb="00D5DEE8"/>
      </left>
      <right style="thin">
        <color rgb="00D5DEE8"/>
      </right>
      <top style="thick">
        <color rgb="000066B3"/>
      </top>
    </border>
    <border>
      <left style="thin">
        <color rgb="00D5DEE8"/>
      </left>
      <right style="thin">
        <color rgb="00D5DEE8"/>
      </right>
    </border>
    <border>
      <left style="thin">
        <color rgb="00D5DEE8"/>
      </left>
      <right style="thin">
        <color rgb="00D5DEE8"/>
      </right>
      <bottom style="thin">
        <color rgb="00D5DEE8"/>
      </bottom>
    </border>
    <border>
      <left style="thin">
        <color rgb="00D5DEE8"/>
      </left>
      <right style="thin">
        <color rgb="00D5DEE8"/>
      </right>
      <top style="thick">
        <color rgb="00C6A300"/>
      </top>
    </border>
    <border>
      <left style="thin">
        <color rgb="00D5DEE8"/>
      </left>
      <right style="thin">
        <color rgb="00D5DEE8"/>
      </right>
      <top style="thick">
        <color rgb="00006085"/>
      </top>
    </border>
    <border>
      <left style="thin">
        <color rgb="00D5DEE8"/>
      </left>
      <right style="thin">
        <color rgb="00D5DEE8"/>
      </right>
      <top style="thick">
        <color rgb="00008046"/>
      </top>
    </border>
  </borders>
  <cellStyleXfs count="1">
    <xf numFmtId="0" fontId="0" fillId="0" borderId="0"/>
  </cellStyleXfs>
  <cellXfs count="8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6" fillId="5" borderId="2" applyAlignment="1" pivotButton="0" quotePrefix="0" xfId="0">
      <alignment vertical="top" wrapText="1"/>
    </xf>
    <xf numFmtId="0" fontId="7" fillId="2" borderId="3" applyAlignment="1" pivotButton="0" quotePrefix="0" xfId="0">
      <alignment horizontal="center" vertical="center" wrapText="1"/>
    </xf>
    <xf numFmtId="0" fontId="8" fillId="4" borderId="3" applyAlignment="1" pivotButton="0" quotePrefix="0" xfId="0">
      <alignment horizontal="center" vertical="center"/>
    </xf>
    <xf numFmtId="0" fontId="5" fillId="6" borderId="3" applyAlignment="1" pivotButton="0" quotePrefix="0" xfId="0">
      <alignment vertical="top" wrapText="1"/>
    </xf>
    <xf numFmtId="0" fontId="9" fillId="6" borderId="3" pivotButton="0" quotePrefix="0" xfId="0"/>
    <xf numFmtId="0" fontId="4" fillId="6" borderId="3" applyAlignment="1" pivotButton="0" quotePrefix="0" xfId="0">
      <alignment horizontal="center" vertical="center"/>
    </xf>
    <xf numFmtId="0" fontId="10" fillId="6" borderId="3" applyAlignment="1" pivotButton="0" quotePrefix="0" xfId="0">
      <alignment vertical="top" wrapText="1"/>
    </xf>
    <xf numFmtId="0" fontId="4" fillId="0" borderId="3" applyAlignment="1" pivotButton="0" quotePrefix="0" xfId="0">
      <alignment horizontal="center" vertical="center"/>
    </xf>
    <xf numFmtId="0" fontId="11" fillId="6" borderId="3" applyAlignment="1" pivotButton="0" quotePrefix="0" xfId="0">
      <alignment vertical="top" wrapText="1"/>
    </xf>
    <xf numFmtId="0" fontId="12" fillId="0" borderId="0" pivotButton="0" quotePrefix="0" xfId="0"/>
    <xf numFmtId="0" fontId="4" fillId="0" borderId="0" applyAlignment="1" pivotButton="0" quotePrefix="0" xfId="0">
      <alignment horizontal="center" vertical="center"/>
    </xf>
    <xf numFmtId="9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7" borderId="1" pivotButton="0" quotePrefix="0" xfId="0"/>
    <xf numFmtId="0" fontId="5" fillId="0" borderId="0" pivotButton="0" quotePrefix="0" xfId="0"/>
    <xf numFmtId="0" fontId="0" fillId="5" borderId="1" pivotButton="0" quotePrefix="0" xfId="0"/>
    <xf numFmtId="0" fontId="0" fillId="8" borderId="1" pivotButton="0" quotePrefix="0" xfId="0"/>
    <xf numFmtId="0" fontId="4" fillId="6" borderId="3" applyAlignment="1" pivotButton="0" quotePrefix="0" xfId="0">
      <alignment vertical="top" wrapText="1"/>
    </xf>
    <xf numFmtId="0" fontId="5" fillId="7" borderId="3" applyAlignment="1" pivotButton="0" quotePrefix="0" xfId="0">
      <alignment horizontal="left" vertical="center" wrapText="1"/>
    </xf>
    <xf numFmtId="164" fontId="5" fillId="7" borderId="3" applyAlignment="1" pivotButton="0" quotePrefix="0" xfId="0">
      <alignment horizontal="center" vertical="center"/>
    </xf>
    <xf numFmtId="3" fontId="5" fillId="7" borderId="3" applyAlignment="1" pivotButton="0" quotePrefix="0" xfId="0">
      <alignment horizontal="center" vertical="center"/>
    </xf>
    <xf numFmtId="165" fontId="5" fillId="7" borderId="3" applyAlignment="1" pivotButton="0" quotePrefix="0" xfId="0">
      <alignment horizontal="center" vertical="center"/>
    </xf>
    <xf numFmtId="0" fontId="4" fillId="7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0" fontId="4" fillId="9" borderId="3" applyAlignment="1" pivotButton="0" quotePrefix="0" xfId="0">
      <alignment horizontal="center" vertical="center"/>
    </xf>
    <xf numFmtId="0" fontId="5" fillId="9" borderId="3" applyAlignment="1" pivotButton="0" quotePrefix="0" xfId="0">
      <alignment horizontal="left" vertical="center" wrapText="1"/>
    </xf>
    <xf numFmtId="165" fontId="5" fillId="9" borderId="3" applyAlignment="1" pivotButton="0" quotePrefix="0" xfId="0">
      <alignment horizontal="center" vertical="center"/>
    </xf>
    <xf numFmtId="3" fontId="5" fillId="9" borderId="3" applyAlignment="1" pivotButton="0" quotePrefix="0" xfId="0">
      <alignment horizontal="center" vertical="center"/>
    </xf>
    <xf numFmtId="164" fontId="5" fillId="9" borderId="3" applyAlignment="1" pivotButton="0" quotePrefix="0" xfId="0">
      <alignment horizontal="center" vertical="center"/>
    </xf>
    <xf numFmtId="2" fontId="5" fillId="9" borderId="3" applyAlignment="1" pivotButton="0" quotePrefix="0" xfId="0">
      <alignment horizontal="center" vertical="center"/>
    </xf>
    <xf numFmtId="0" fontId="5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0" fontId="5" fillId="9" borderId="3" applyAlignment="1" pivotButton="0" quotePrefix="0" xfId="0">
      <alignment horizontal="center" vertical="center"/>
    </xf>
    <xf numFmtId="166" fontId="5" fillId="9" borderId="3" applyAlignment="1" pivotButton="0" quotePrefix="0" xfId="0">
      <alignment horizontal="center" vertical="center"/>
    </xf>
    <xf numFmtId="0" fontId="9" fillId="7" borderId="3" applyAlignment="1" pivotButton="0" quotePrefix="0" xfId="0">
      <alignment horizontal="left" vertical="center" wrapText="1"/>
    </xf>
    <xf numFmtId="0" fontId="9" fillId="9" borderId="3" applyAlignment="1" pivotButton="0" quotePrefix="0" xfId="0">
      <alignment horizontal="left" vertical="center" wrapText="1"/>
    </xf>
    <xf numFmtId="0" fontId="0" fillId="0" borderId="3" pivotButton="0" quotePrefix="0" xfId="0"/>
    <xf numFmtId="1" fontId="5" fillId="7" borderId="3" applyAlignment="1" pivotButton="0" quotePrefix="0" xfId="0">
      <alignment horizontal="center" vertical="center"/>
    </xf>
    <xf numFmtId="0" fontId="0" fillId="9" borderId="3" pivotButton="0" quotePrefix="0" xfId="0"/>
    <xf numFmtId="1" fontId="5" fillId="9" borderId="3" applyAlignment="1" pivotButton="0" quotePrefix="0" xfId="0">
      <alignment horizontal="center" vertical="center"/>
    </xf>
    <xf numFmtId="0" fontId="0" fillId="0" borderId="6" pivotButton="0" quotePrefix="0" xfId="0"/>
    <xf numFmtId="9" fontId="5" fillId="7" borderId="3" applyAlignment="1" pivotButton="0" quotePrefix="0" xfId="0">
      <alignment horizontal="center" vertical="center"/>
    </xf>
    <xf numFmtId="9" fontId="5" fillId="9" borderId="3" applyAlignment="1" pivotButton="0" quotePrefix="0" xfId="0">
      <alignment horizontal="center" vertical="center"/>
    </xf>
    <xf numFmtId="0" fontId="0" fillId="0" borderId="2" pivotButton="0" quotePrefix="0" xfId="0"/>
    <xf numFmtId="0" fontId="5" fillId="8" borderId="3" applyAlignment="1" pivotButton="0" quotePrefix="0" xfId="0">
      <alignment horizontal="center" vertical="center"/>
    </xf>
    <xf numFmtId="166" fontId="5" fillId="8" borderId="3" applyAlignment="1" pivotButton="0" quotePrefix="0" xfId="0">
      <alignment horizontal="center" vertical="center"/>
    </xf>
    <xf numFmtId="0" fontId="11" fillId="8" borderId="3" applyAlignment="1" pivotButton="0" quotePrefix="0" xfId="0">
      <alignment horizontal="center" vertical="center"/>
    </xf>
    <xf numFmtId="3" fontId="5" fillId="8" borderId="3" applyAlignment="1" pivotButton="0" quotePrefix="0" xfId="0">
      <alignment horizontal="center" vertical="center"/>
    </xf>
    <xf numFmtId="167" fontId="5" fillId="5" borderId="2" applyAlignment="1" pivotButton="0" quotePrefix="0" xfId="0">
      <alignment vertical="top" wrapText="1"/>
    </xf>
    <xf numFmtId="168" fontId="5" fillId="5" borderId="2" applyAlignment="1" pivotButton="0" quotePrefix="0" xfId="0">
      <alignment vertical="top" wrapText="1"/>
    </xf>
    <xf numFmtId="10" fontId="5" fillId="5" borderId="2" applyAlignment="1" pivotButton="0" quotePrefix="0" xfId="0">
      <alignment vertical="top" wrapText="1"/>
    </xf>
    <xf numFmtId="0" fontId="5" fillId="8" borderId="3" applyAlignment="1" pivotButton="0" quotePrefix="0" xfId="0">
      <alignment horizontal="left" vertical="center" wrapText="1"/>
    </xf>
    <xf numFmtId="164" fontId="5" fillId="5" borderId="2" applyAlignment="1" pivotButton="0" quotePrefix="0" xfId="0">
      <alignment vertical="top" wrapText="1"/>
    </xf>
    <xf numFmtId="1" fontId="5" fillId="5" borderId="2" applyAlignment="1" pivotButton="0" quotePrefix="0" xfId="0">
      <alignment vertical="top" wrapText="1"/>
    </xf>
    <xf numFmtId="0" fontId="7" fillId="4" borderId="0" pivotButton="0" quotePrefix="0" xfId="0"/>
    <xf numFmtId="0" fontId="15" fillId="8" borderId="3" applyAlignment="1" pivotButton="0" quotePrefix="0" xfId="0">
      <alignment horizontal="center" vertical="center" wrapText="1"/>
    </xf>
    <xf numFmtId="164" fontId="5" fillId="8" borderId="3" applyAlignment="1" pivotButton="0" quotePrefix="0" xfId="0">
      <alignment horizontal="center" vertical="center"/>
    </xf>
    <xf numFmtId="169" fontId="5" fillId="5" borderId="2" applyAlignment="1" pivotButton="0" quotePrefix="0" xfId="0">
      <alignment vertical="top" wrapText="1"/>
    </xf>
    <xf numFmtId="170" fontId="5" fillId="5" borderId="2" applyAlignment="1" pivotButton="0" quotePrefix="0" xfId="0">
      <alignment vertical="top" wrapText="1"/>
    </xf>
    <xf numFmtId="9" fontId="5" fillId="5" borderId="2" applyAlignment="1" pivotButton="0" quotePrefix="0" xfId="0">
      <alignment vertical="top" wrapText="1"/>
    </xf>
    <xf numFmtId="171" fontId="5" fillId="5" borderId="2" applyAlignment="1" pivotButton="0" quotePrefix="0" xfId="0">
      <alignment vertical="top" wrapText="1"/>
    </xf>
    <xf numFmtId="171" fontId="5" fillId="8" borderId="3" applyAlignment="1" pivotButton="0" quotePrefix="0" xfId="0">
      <alignment horizontal="center" vertical="center"/>
    </xf>
    <xf numFmtId="166" fontId="5" fillId="5" borderId="2" applyAlignment="1" pivotButton="0" quotePrefix="0" xfId="0">
      <alignment vertical="top" wrapText="1"/>
    </xf>
    <xf numFmtId="0" fontId="16" fillId="6" borderId="7" applyAlignment="1" pivotButton="0" quotePrefix="0" xfId="0">
      <alignment horizontal="center" vertical="center" wrapText="1"/>
    </xf>
    <xf numFmtId="0" fontId="16" fillId="6" borderId="10" applyAlignment="1" pivotButton="0" quotePrefix="0" xfId="0">
      <alignment horizontal="center" vertical="center" wrapText="1"/>
    </xf>
    <xf numFmtId="0" fontId="16" fillId="6" borderId="11" applyAlignment="1" pivotButton="0" quotePrefix="0" xfId="0">
      <alignment horizontal="center" vertical="center" wrapText="1"/>
    </xf>
    <xf numFmtId="0" fontId="16" fillId="6" borderId="12" applyAlignment="1" pivotButton="0" quotePrefix="0" xfId="0">
      <alignment horizontal="center" vertical="center" wrapText="1"/>
    </xf>
    <xf numFmtId="169" fontId="17" fillId="10" borderId="8" applyAlignment="1" pivotButton="0" quotePrefix="0" xfId="0">
      <alignment horizontal="center" vertical="center"/>
    </xf>
    <xf numFmtId="171" fontId="17" fillId="10" borderId="8" applyAlignment="1" pivotButton="0" quotePrefix="0" xfId="0">
      <alignment horizontal="center" vertical="center"/>
    </xf>
    <xf numFmtId="171" fontId="17" fillId="5" borderId="8" applyAlignment="1" pivotButton="0" quotePrefix="0" xfId="0">
      <alignment horizontal="center" vertical="center"/>
    </xf>
    <xf numFmtId="167" fontId="17" fillId="5" borderId="8" applyAlignment="1" pivotButton="0" quotePrefix="0" xfId="0">
      <alignment horizontal="center" vertical="center"/>
    </xf>
    <xf numFmtId="0" fontId="18" fillId="6" borderId="9" applyAlignment="1" pivotButton="0" quotePrefix="0" xfId="0">
      <alignment horizontal="center" vertical="center" wrapText="1"/>
    </xf>
    <xf numFmtId="0" fontId="18" fillId="5" borderId="9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right" vertical="center"/>
    </xf>
    <xf numFmtId="0" fontId="13" fillId="5" borderId="2" applyAlignment="1" pivotButton="0" quotePrefix="0" xfId="0">
      <alignment horizontal="center" vertical="center"/>
    </xf>
    <xf numFmtId="0" fontId="11" fillId="8" borderId="3" pivotButton="0" quotePrefix="0" xfId="0"/>
    <xf numFmtId="3" fontId="11" fillId="8" borderId="3" pivotButton="0" quotePrefix="0" xfId="0"/>
    <xf numFmtId="0" fontId="19" fillId="0" borderId="0" pivotButton="0" quotePrefix="0" xfId="0"/>
  </cellXfs>
  <cellStyles count="1">
    <cellStyle name="Normal" xfId="0" builtinId="0" hidden="0"/>
  </cellStyles>
  <dxfs count="7">
    <dxf>
      <font>
        <b val="1"/>
        <color rgb="001E6B3A"/>
      </font>
      <fill>
        <patternFill patternType="solid">
          <fgColor rgb="00C6EFCE"/>
        </patternFill>
      </fill>
    </dxf>
    <dxf>
      <font>
        <b val="1"/>
        <color rgb="008A6D00"/>
      </font>
      <fill>
        <patternFill patternType="solid">
          <fgColor rgb="00FFEB9C"/>
        </patternFill>
      </fill>
    </dxf>
    <dxf>
      <font>
        <color rgb="0058595B"/>
      </font>
      <fill>
        <patternFill patternType="solid">
          <fgColor rgb="00F2F2F2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ont>
        <b val="1"/>
        <color rgb="009C0006"/>
      </font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$/m² brut vs $/m² final ajusté, par vente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'Grille'!B11</f>
            </strRef>
          </tx>
          <spPr>
            <a:solidFill xmlns:a="http://schemas.openxmlformats.org/drawingml/2006/main">
              <a:srgbClr val="9BB7D4"/>
            </a:solidFill>
            <a:ln xmlns:a="http://schemas.openxmlformats.org/drawingml/2006/main">
              <a:prstDash val="solid"/>
            </a:ln>
          </spPr>
          <cat>
            <numRef>
              <f>'Grille'!$C$5:$K$5</f>
            </numRef>
          </cat>
          <val>
            <numRef>
              <f>'Grille'!$C$11:$K$11</f>
            </numRef>
          </val>
        </ser>
        <ser>
          <idx val="1"/>
          <order val="1"/>
          <tx>
            <strRef>
              <f>'Grille'!B20</f>
            </strRef>
          </tx>
          <spPr>
            <a:solidFill xmlns:a="http://schemas.openxmlformats.org/drawingml/2006/main">
              <a:srgbClr val="0066B3"/>
            </a:solidFill>
            <a:ln xmlns:a="http://schemas.openxmlformats.org/drawingml/2006/main">
              <a:prstDash val="solid"/>
            </a:ln>
          </spPr>
          <cat>
            <numRef>
              <f>'Grille'!$C$5:$K$5</f>
            </numRef>
          </cat>
          <val>
            <numRef>
              <f>'Grille'!$C$20:$K$20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3E8EE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$/m²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Indications de valeur et prix demandé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'Dashboard'!N10</f>
            </strRef>
          </tx>
          <spPr>
            <a:solidFill xmlns:a="http://schemas.openxmlformats.org/drawingml/2006/main">
              <a:srgbClr val="C6A300"/>
            </a:solidFill>
            <a:ln xmlns:a="http://schemas.openxmlformats.org/drawingml/2006/main">
              <a:prstDash val="solid"/>
            </a:ln>
          </spPr>
          <cat>
            <numRef>
              <f>'Dashboard'!$M$11:$M$15</f>
            </numRef>
          </cat>
          <val>
            <numRef>
              <f>'Dashboard'!$N$11:$N$15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3E8EE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UQO Éval · TP1</author>
  </authors>
  <commentList>
    <comment ref="D12" authorId="0" shapeId="0">
      <text>
        <t>Variation du ratio = ratio de l'année ÷ ratio de l'année précédente − 1. Ex. D12 : =C12/C11-1</t>
      </text>
    </comment>
    <comment ref="C17" authorId="0" shapeId="0">
      <text>
        <t>=(C15/C13)^(1/24)-1  (24 mois entre les médianes 2024 et 2026, convention de l'énoncé)</t>
      </text>
    </comment>
    <comment ref="C19" authorId="0" shapeId="0">
      <text>
        <t>=(1+C17)^12-1</t>
      </text>
    </comment>
    <comment ref="D26" authorId="0" shapeId="0">
      <text>
        <t>Mois écoulés = (date d'évaluation − date de vente) ÷ 30,44 : =(Données!$D$17-Données!E22)/Données!$D$76</t>
      </text>
    </comment>
    <comment ref="D35" authorId="0" shapeId="0">
      <text>
        <t>=COUNTIF(E26:E34,"Retenir")</t>
      </text>
    </comment>
  </commentList>
</comments>
</file>

<file path=xl/comments/comment2.xml><?xml version="1.0" encoding="utf-8"?>
<comments xmlns="http://schemas.openxmlformats.org/spreadsheetml/2006/main">
  <authors>
    <author>UQO Éval · TP1</author>
  </authors>
  <commentList>
    <comment ref="C11" authorId="0" shapeId="0">
      <text>
        <t>=C7/C8</t>
      </text>
    </comment>
    <comment ref="C13" authorId="0" shapeId="0">
      <text>
        <t>=1+Analyse!$C$17*C12</t>
      </text>
    </comment>
    <comment ref="C14" authorId="0" shapeId="0">
      <text>
        <t>=C11*C13</t>
      </text>
    </comment>
    <comment ref="C16" authorId="0" shapeId="0">
      <text>
        <t>Écart = superficie comparable ÷ superficie sujet − 1 ; tranches complètes = ENT(ABS(écart)/20 %). Ex. C16 : =SIGN(C8/Données!$D$8-1)*INT(ABS(C8/Données!$D$8-1)/Données!$D$70)*Données!$D$69</t>
      </text>
    </comment>
    <comment ref="C17" authorId="0" shapeId="0">
      <text>
        <t>=IF(Données!I22/Données!$D$11&gt;Données!$D$71,Données!$D$73,IF(Données!I22/Données!$D$11&lt;Données!$D$72,-Données!$D$73,0))</t>
      </text>
    </comment>
    <comment ref="C18" authorId="0" shapeId="0">
      <text>
        <t>=MAX(-Données!$D$74,MIN(Données!$D$74,(Données!$D$15/Données!$D$8)/(Données!J22/C8)-1))</t>
      </text>
    </comment>
    <comment ref="C19" authorId="0" shapeId="0">
      <text>
        <t>=C16+C17+C18</t>
      </text>
    </comment>
    <comment ref="C20" authorId="0" shapeId="0">
      <text>
        <t>=C14*(1+C19)</t>
      </text>
    </comment>
    <comment ref="C22" authorId="0" shapeId="0">
      <text>
        <t>=(C13-1)+C19</t>
      </text>
    </comment>
    <comment ref="C23" authorId="0" shapeId="0">
      <text>
        <t>=ABS(C13-1)+ABS(C16)+ABS(C17)+ABS(C18)</t>
      </text>
    </comment>
    <comment ref="C26" authorId="0" shapeId="0">
      <text>
        <t>0 % pour toute vente écartée à la question 3 ; le total C26:K26 doit faire 100 % (contrôle en L26).</t>
      </text>
    </comment>
    <comment ref="C27" authorId="0" shapeId="0">
      <text>
        <t>=SUMPRODUCT(C26:K26,C20:K20)</t>
      </text>
    </comment>
    <comment ref="C28" authorId="0" shapeId="0">
      <text>
        <t>=C27*Données!D8</t>
      </text>
    </comment>
    <comment ref="C29" authorId="0" shapeId="0">
      <text>
        <t>=MROUND(C28,Données!D67)  (ARRONDI.AU.MULTIPLE en français)</t>
      </text>
    </comment>
    <comment ref="C30" authorId="0" shapeId="0">
      <text>
        <t>=Données!D16/C29-1</t>
      </text>
    </comment>
  </commentList>
</comments>
</file>

<file path=xl/comments/comment3.xml><?xml version="1.0" encoding="utf-8"?>
<comments xmlns="http://schemas.openxmlformats.org/spreadsheetml/2006/main">
  <authors>
    <author>UQO Éval · TP1</author>
  </authors>
  <commentList>
    <comment ref="F6" authorId="0" shapeId="0">
      <text>
        <t>Part du terrain = rôle terrain ÷ rôle total : =Données!F55/Données!H55</t>
      </text>
    </comment>
    <comment ref="G6" authorId="0" shapeId="0">
      <text>
        <t>Valeur implicite = prix de vente × part du terrain : =D6*F6</t>
      </text>
    </comment>
    <comment ref="I6" authorId="0" shapeId="0">
      <text>
        <t>=G6/H6</t>
      </text>
    </comment>
    <comment ref="D12" authorId="0" shapeId="0">
      <text>
        <t>=MEDIAN(F6:F11)</t>
      </text>
    </comment>
    <comment ref="D13" authorId="0" shapeId="0">
      <text>
        <t>=MEDIAN(I6:I11)</t>
      </text>
    </comment>
    <comment ref="D14" authorId="0" shapeId="0">
      <text>
        <t>=D13*Données!D8</t>
      </text>
    </comment>
    <comment ref="D17" authorId="0" shapeId="0">
      <text>
        <t>=AVERAGEIF(Grille!C9:K9,"Retenir",Grille!C10:K10)  (MOYENNE.SI en français)</t>
      </text>
    </comment>
    <comment ref="D18" authorId="0" shapeId="0">
      <text>
        <t>=D17*Données!D15</t>
      </text>
    </comment>
    <comment ref="F22" authorId="0" shapeId="0">
      <text>
        <t>=D22/E22</t>
      </text>
    </comment>
    <comment ref="H22" authorId="0" shapeId="0">
      <text>
        <t>=IFERROR(D22/G22,"—")  (le rôle de l'annonce C n'est pas indiqué)</t>
      </text>
    </comment>
    <comment ref="D29" authorId="0" shapeId="0">
      <text>
        <t>=MEDIAN(F23:F28)</t>
      </text>
    </comment>
  </commentList>
</comments>
</file>

<file path=xl/comments/comment4.xml><?xml version="1.0" encoding="utf-8"?>
<comments xmlns="http://schemas.openxmlformats.org/spreadsheetml/2006/main">
  <authors>
    <author>UQO Éval · TP1</author>
  </authors>
  <commentList>
    <comment ref="D6" authorId="0" shapeId="0">
      <text>
        <t>Modèle : =IFERROR(Contrôle!D14,"—") — même logique pour E6 (Contrôle!D18), F6 (Grille!C30), G6 : =IFERROR(AVERAGEIF(Grille!C9:K9,"Retenir",Grille!C23:K23),"—")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9</row>
      <rowOff>0</rowOff>
    </from>
    <ext cx="39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uqo-eval.app/a-vendre/remax_quebec:27008283" TargetMode="External" Id="rId1"/><Relationship Type="http://schemas.openxmlformats.org/officeDocument/2006/relationships/hyperlink" Target="https://www.uqo-eval.app/a-vendre/c21_ag_quebec:23093727" TargetMode="External" Id="rId2"/><Relationship Type="http://schemas.openxmlformats.org/officeDocument/2006/relationships/hyperlink" Target="https://www.uqo-eval.app/a-vendre/vendirect:15484063" TargetMode="External" Id="rId3"/><Relationship Type="http://schemas.openxmlformats.org/officeDocument/2006/relationships/hyperlink" Target="https://www.uqo-eval.app/a-vendre/remax_quebec:25046810" TargetMode="External" Id="rId4"/><Relationship Type="http://schemas.openxmlformats.org/officeDocument/2006/relationships/hyperlink" Target="https://www.uqo-eval.app/a-vendre/remax_quebec:12002641" TargetMode="External" Id="rId5"/><Relationship Type="http://schemas.openxmlformats.org/officeDocument/2006/relationships/hyperlink" Target="https://www.uqo-eval.app/a-vendre/remax_quebec:15318659" TargetMode="External" Id="rId6"/><Relationship Type="http://schemas.openxmlformats.org/officeDocument/2006/relationships/hyperlink" Target="https://www.uqo-eval.app/a-vendre/remax_quebec:17475040" TargetMode="External" Id="rId7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003E7E"/>
    <outlinePr summaryBelow="1" summaryRight="1"/>
    <pageSetUpPr fitToPage="1"/>
  </sheetPr>
  <dimension ref="A1:I38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7" customWidth="1" min="2" max="2"/>
    <col width="44" customWidth="1" min="3" max="3"/>
    <col width="22" customWidth="1" min="4" max="4"/>
    <col width="10" customWidth="1" min="5" max="5"/>
    <col width="28" customWidth="1" min="6" max="6"/>
    <col width="22" customWidth="1" min="7" max="7"/>
    <col width="26" customWidth="1" min="8" max="8"/>
  </cols>
  <sheetData>
    <row r="1" ht="30" customHeight="1">
      <c r="A1" s="1" t="n"/>
      <c r="B1" s="2" t="inlineStr">
        <is>
          <t>IMM1033-20 — Travail pratique 1</t>
        </is>
      </c>
      <c r="C1" s="1" t="n"/>
      <c r="D1" s="1" t="n"/>
      <c r="E1" s="1" t="n"/>
      <c r="F1" s="1" t="n"/>
      <c r="G1" s="1" t="n"/>
      <c r="H1" s="1" t="n"/>
      <c r="I1" s="1" t="n"/>
    </row>
    <row r="2" ht="18" customHeight="1">
      <c r="A2" s="1" t="n"/>
      <c r="B2" s="3" t="inlineStr">
        <is>
          <t>Évaluation d'un terrain résidentiel vacant avec UQO Éval : 46, rue Michaud (Saint-Rosaire, Gatineau) · Automne 2026 · UQO · Simon-Pierre Boucher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5" ht="20" customHeight="1">
      <c r="B5" s="5" t="inlineStr">
        <is>
          <t>Identification</t>
        </is>
      </c>
      <c r="C5" s="6" t="n"/>
      <c r="D5" s="6" t="n"/>
      <c r="E5" s="6" t="n"/>
      <c r="F5" s="6" t="n"/>
      <c r="G5" s="6" t="n"/>
      <c r="H5" s="6" t="n"/>
    </row>
    <row r="6">
      <c r="C6" s="7" t="inlineStr">
        <is>
          <t>Nom, prénom</t>
        </is>
      </c>
      <c r="D6" s="8" t="n"/>
    </row>
    <row r="7">
      <c r="C7" s="7" t="inlineStr">
        <is>
          <t>Code permanent</t>
        </is>
      </c>
      <c r="D7" s="8" t="n"/>
    </row>
    <row r="8">
      <c r="C8" s="7" t="inlineStr">
        <is>
          <t>Outils utilisés (assistante Éva d'UQO Éval, chatbot du cours, autres)</t>
        </is>
      </c>
      <c r="D8" s="9" t="inlineStr">
        <is>
          <t>ex. : Éva (UQO Éval) pour comprendre le rôle ; chatbot du cours ; aucun…</t>
        </is>
      </c>
    </row>
    <row r="10" ht="20" customHeight="1">
      <c r="B10" s="5" t="inlineStr">
        <is>
          <t>Parcours du travail — progression mise à jour automatiquement</t>
        </is>
      </c>
      <c r="C10" s="6" t="n"/>
      <c r="D10" s="6" t="n"/>
      <c r="E10" s="6" t="n"/>
      <c r="F10" s="6" t="n"/>
      <c r="G10" s="6" t="n"/>
      <c r="H10" s="6" t="n"/>
    </row>
    <row r="11" ht="32" customHeight="1">
      <c r="B11" s="10" t="inlineStr"/>
      <c r="C11" s="10" t="inlineStr">
        <is>
          <t>Question</t>
        </is>
      </c>
      <c r="D11" s="10" t="inlineStr">
        <is>
          <t>Onglet (cliquer)</t>
        </is>
      </c>
      <c r="E11" s="10" t="inlineStr">
        <is>
          <t>Points</t>
        </is>
      </c>
      <c r="F11" s="10" t="inlineStr">
        <is>
          <t>Zone principale</t>
        </is>
      </c>
      <c r="G11" s="10" t="inlineStr">
        <is>
          <t>Statut</t>
        </is>
      </c>
      <c r="H11" s="10" t="inlineStr">
        <is>
          <t>Repère de correction</t>
        </is>
      </c>
    </row>
    <row r="12" ht="28" customHeight="1">
      <c r="B12" s="11" t="n">
        <v>1</v>
      </c>
      <c r="C12" s="12" t="inlineStr">
        <is>
          <t>Choix de la méthode d'évaluation du terrain</t>
        </is>
      </c>
      <c r="D12" s="13" t="inlineStr">
        <is>
          <t>▸ Analyse</t>
        </is>
      </c>
      <c r="E12" s="14" t="n">
        <v>6</v>
      </c>
      <c r="F12" s="15" t="inlineStr">
        <is>
          <t>C5</t>
        </is>
      </c>
      <c r="G12" s="16">
        <f>IF(OR(Analyse!C5="",RIGHT(TRIM(Analyse!C5),1)="…"),"○ À faire",IF(LEN(Analyse!C5)&gt;120,"✔ Complété","◐ En cours"))</f>
        <v/>
      </c>
      <c r="H12" s="17" t="inlineStr">
        <is>
          <t>Comparaison directe ; contextes des 4 autres méthodes</t>
        </is>
      </c>
    </row>
    <row r="13" ht="28" customHeight="1">
      <c r="B13" s="11" t="n">
        <v>2</v>
      </c>
      <c r="C13" s="12" t="inlineStr">
        <is>
          <t>Tendance du marché foncier (ratio prix/rôle)</t>
        </is>
      </c>
      <c r="D13" s="13" t="inlineStr">
        <is>
          <t>▸ Analyse</t>
        </is>
      </c>
      <c r="E13" s="14" t="n">
        <v>8</v>
      </c>
      <c r="F13" s="15" t="inlineStr">
        <is>
          <t>D12:D15 · C17 · C19 · D20</t>
        </is>
      </c>
      <c r="G13" s="16">
        <f>IF(COUNTBLANK(Analyse!D12:D15)+COUNTBLANK(Analyse!C17)+COUNTBLANK(Analyse!C19)=0,"✔ Complété",IF(COUNTBLANK(Analyse!D12:D15)+COUNTBLANK(Analyse!C17)+COUNTBLANK(Analyse!C19)&lt;6,"◐ En cours","○ À faire"))</f>
        <v/>
      </c>
      <c r="H13" s="17" t="inlineStr">
        <is>
          <t>Taux mensuel ≈ 0,5 % ; composition vs ratio</t>
        </is>
      </c>
    </row>
    <row r="14" ht="28" customHeight="1">
      <c r="B14" s="11" t="n">
        <v>3</v>
      </c>
      <c r="C14" s="12" t="inlineStr">
        <is>
          <t>Sélection des ventes</t>
        </is>
      </c>
      <c r="D14" s="13" t="inlineStr">
        <is>
          <t>▸ Analyse</t>
        </is>
      </c>
      <c r="E14" s="14" t="n">
        <v>10</v>
      </c>
      <c r="F14" s="15" t="inlineStr">
        <is>
          <t>D26:F34 · D35</t>
        </is>
      </c>
      <c r="G14" s="16">
        <f>IF(COUNTBLANK(Analyse!D26:E34)+COUNTBLANK(Analyse!D35)=0,"✔ Complété",IF(COUNTBLANK(Analyse!D26:E34)+COUNTBLANK(Analyse!D35)&lt;19,"◐ En cours","○ À faire"))</f>
        <v/>
      </c>
      <c r="H14" s="17" t="inlineStr">
        <is>
          <t>18 mois ; bâtiment au rôle ; rive</t>
        </is>
      </c>
    </row>
    <row r="15" ht="28" customHeight="1">
      <c r="B15" s="11" t="n">
        <v>4</v>
      </c>
      <c r="C15" s="12" t="inlineStr">
        <is>
          <t>Conversion et ajustement pour le temps</t>
        </is>
      </c>
      <c r="D15" s="13" t="inlineStr">
        <is>
          <t>▸ Grille</t>
        </is>
      </c>
      <c r="E15" s="14" t="n">
        <v>12</v>
      </c>
      <c r="F15" s="15" t="inlineStr">
        <is>
          <t>C11:K11 · C13:K14</t>
        </is>
      </c>
      <c r="G15" s="16">
        <f>IF(COUNTBLANK(Grille!C11:K11)+COUNTBLANK(Grille!C13:K14)=0,"✔ Complété",IF(COUNTBLANK(Grille!C11:K11)+COUNTBLANK(Grille!C13:K14)&lt;27,"◐ En cours","○ À faire"))</f>
        <v/>
      </c>
      <c r="H15" s="17" t="inlineStr">
        <is>
          <t>facteur = 1 + taux × mois</t>
        </is>
      </c>
    </row>
    <row r="16" ht="28" customHeight="1">
      <c r="B16" s="11" t="n">
        <v>5</v>
      </c>
      <c r="C16" s="12" t="inlineStr">
        <is>
          <t>Ajustements de propriété</t>
        </is>
      </c>
      <c r="D16" s="13" t="inlineStr">
        <is>
          <t>▸ Grille</t>
        </is>
      </c>
      <c r="E16" s="14" t="n">
        <v>16</v>
      </c>
      <c r="F16" s="15" t="inlineStr">
        <is>
          <t>C16:K20</t>
        </is>
      </c>
      <c r="G16" s="16">
        <f>IF(COUNTBLANK(Grille!C16:K20)=0,"✔ Complété",IF(COUNTBLANK(Grille!C16:K20)&lt;45,"◐ En cours","○ À faire"))</f>
        <v/>
      </c>
      <c r="H16" s="17" t="inlineStr">
        <is>
          <t>Sens : ajuster le comparable VERS le sujet</t>
        </is>
      </c>
    </row>
    <row r="17" ht="28" customHeight="1">
      <c r="B17" s="11" t="n">
        <v>6</v>
      </c>
      <c r="C17" s="12" t="inlineStr">
        <is>
          <t>Seuils net et brut</t>
        </is>
      </c>
      <c r="D17" s="13" t="inlineStr">
        <is>
          <t>▸ Grille</t>
        </is>
      </c>
      <c r="E17" s="14" t="n">
        <v>8</v>
      </c>
      <c r="F17" s="15" t="inlineStr">
        <is>
          <t>C22:K23</t>
        </is>
      </c>
      <c r="G17" s="16">
        <f>IF(COUNTBLANK(Grille!C22:K23)=0,"✔ Complété",IF(COUNTBLANK(Grille!C22:K23)&lt;18,"◐ En cours","○ À faire"))</f>
        <v/>
      </c>
      <c r="H17" s="17" t="inlineStr">
        <is>
          <t>net ≤ 15 % · brut ≤ 25 %</t>
        </is>
      </c>
    </row>
    <row r="18" ht="28" customHeight="1">
      <c r="B18" s="11" t="n">
        <v>7</v>
      </c>
      <c r="C18" s="12" t="inlineStr">
        <is>
          <t>Réconciliation et valeur du terrain</t>
        </is>
      </c>
      <c r="D18" s="13" t="inlineStr">
        <is>
          <t>▸ Grille</t>
        </is>
      </c>
      <c r="E18" s="14" t="n">
        <v>10</v>
      </c>
      <c r="F18" s="15" t="inlineStr">
        <is>
          <t>C26:K26 · C27:C30 · C31</t>
        </is>
      </c>
      <c r="G18" s="16">
        <f>IF(COUNTBLANK(Grille!C26:K26)+COUNTBLANK(Grille!C27:C30)=0,"✔ Complété",IF(COUNTBLANK(Grille!C26:K26)+COUNTBLANK(Grille!C27:C30)&lt;13,"◐ En cours","○ À faire"))</f>
        <v/>
      </c>
      <c r="H18" s="17" t="inlineStr">
        <is>
          <t>Pondérations justifiées ; arrondi 5 000 $</t>
        </is>
      </c>
    </row>
    <row r="19" ht="28" customHeight="1">
      <c r="B19" s="11" t="n">
        <v>8</v>
      </c>
      <c r="C19" s="12" t="inlineStr">
        <is>
          <t>Méthodes de contrôle : affectation, rôle indexé, prix demandés</t>
        </is>
      </c>
      <c r="D19" s="13" t="inlineStr">
        <is>
          <t>▸ Contrôle</t>
        </is>
      </c>
      <c r="E19" s="14" t="n">
        <v>12</v>
      </c>
      <c r="F19" s="15" t="inlineStr">
        <is>
          <t>F6:I11 · D12:D14 · D17:D18 · F22:H28 · D29 · D31</t>
        </is>
      </c>
      <c r="G19" s="16">
        <f>IF(COUNTBLANK(Contrôle!F6:G11)+COUNTBLANK(Contrôle!I6:I11)+COUNTBLANK(Contrôle!D12:D14)+COUNTBLANK(Contrôle!D17:D18)+COUNTBLANK(Contrôle!F22:F28)+COUNTBLANK(Contrôle!H22:H28)+COUNTBLANK(Contrôle!D29)=0,"✔ Complété",IF(COUNTBLANK(Contrôle!F6:G11)+COUNTBLANK(Contrôle!I6:I11)+COUNTBLANK(Contrôle!D12:D14)+COUNTBLANK(Contrôle!D17:D18)+COUNTBLANK(Contrôle!F22:F28)+COUNTBLANK(Contrôle!H22:H28)+COUNTBLANK(Contrôle!D29)&lt;38,"◐ En cours","○ À faire"))</f>
        <v/>
      </c>
      <c r="H19" s="17" t="inlineStr">
        <is>
          <t>Trois indications + prix demandé : réconcilier</t>
        </is>
      </c>
    </row>
    <row r="20" ht="28" customHeight="1">
      <c r="B20" s="11" t="n">
        <v>9</v>
      </c>
      <c r="C20" s="12" t="inlineStr">
        <is>
          <t>Risque réglementaire : zones inondables 2026</t>
        </is>
      </c>
      <c r="D20" s="13" t="inlineStr">
        <is>
          <t>▸ Contrôle</t>
        </is>
      </c>
      <c r="E20" s="14" t="n">
        <v>6</v>
      </c>
      <c r="F20" s="15" t="inlineStr">
        <is>
          <t>D36</t>
        </is>
      </c>
      <c r="G20" s="16">
        <f>IF(OR(Contrôle!D36="",RIGHT(TRIM(Contrôle!D36),1)="…"),"○ À faire",IF(LEN(Contrôle!D36)&gt;120,"✔ Complété","◐ En cours"))</f>
        <v/>
      </c>
      <c r="H20" s="17" t="inlineStr">
        <is>
          <t>Diligence, effet, recommandation</t>
        </is>
      </c>
    </row>
    <row r="21" ht="28" customHeight="1">
      <c r="B21" s="11" t="n">
        <v>10</v>
      </c>
      <c r="C21" s="12" t="inlineStr">
        <is>
          <t>Tableau de bord et note à l'acheteur</t>
        </is>
      </c>
      <c r="D21" s="13" t="inlineStr">
        <is>
          <t>▸ Dashboard</t>
        </is>
      </c>
      <c r="E21" s="14" t="n">
        <v>12</v>
      </c>
      <c r="F21" s="15" t="inlineStr">
        <is>
          <t>KPI D6:G6 · C8 · graphique 3 · onglet Note</t>
        </is>
      </c>
      <c r="G21" s="16">
        <f>IF(COUNTBLANK(Dashboard!D6:G6)+COUNTBLANK(Dashboard!C8)=0,"✔ Complété",IF(COUNTBLANK(Dashboard!D6:G6)+COUNTBLANK(Dashboard!C8)&lt;5,"◐ En cours","○ À faire"))</f>
        <v/>
      </c>
      <c r="H21" s="17" t="inlineStr">
        <is>
          <t>KPI par formule ; verdict cohérent</t>
        </is>
      </c>
    </row>
    <row r="22" ht="26" customHeight="1">
      <c r="C22" s="18" t="inlineStr">
        <is>
          <t>Progression globale</t>
        </is>
      </c>
      <c r="E22" s="19">
        <f>SUM(E12:E21)</f>
        <v/>
      </c>
      <c r="F22" s="20">
        <f>COUNTIF(G12:G21,"✔*")/10</f>
        <v/>
      </c>
      <c r="G22" s="21">
        <f>REPT("█",ROUND(F22*12,0))&amp;REPT("░",12-ROUND(F22*12,0))</f>
        <v/>
      </c>
    </row>
    <row r="23">
      <c r="C23" s="22" t="inlineStr">
        <is>
          <t>Le statut passe à « ◐ En cours » dès qu'une cellule de la zone est remplie et à « ✔ Complété » quand toutes les cellules attendues le sont. Il ne juge pas l'exactitude : c'est un guide, pas une note.</t>
        </is>
      </c>
    </row>
    <row r="25" ht="20" customHeight="1">
      <c r="B25" s="5" t="inlineStr">
        <is>
          <t>Mode d'emploi du classeur</t>
        </is>
      </c>
      <c r="C25" s="6" t="n"/>
      <c r="D25" s="6" t="n"/>
      <c r="E25" s="6" t="n"/>
      <c r="F25" s="6" t="n"/>
      <c r="G25" s="6" t="n"/>
      <c r="H25" s="6" t="n"/>
    </row>
    <row r="26" ht="28" customHeight="1">
      <c r="C26" s="23" t="inlineStr">
        <is>
          <t>1. Lisez l'énoncé PDF au complet. Toutes les données du classeur sont RÉELLES et proviennent de www.uqo-eval.app (extraction du 23 septembre 2026).</t>
        </is>
      </c>
    </row>
    <row r="27" ht="28" customHeight="1">
      <c r="C27" s="23" t="inlineStr">
        <is>
          <t>2. Onglet Données : sujet, neuf ventes réelles de terrains, tendance du marché foncier, terrains à vendre, maisons du voisinage, conventions du cours. NE RIEN MODIFIER.</t>
        </is>
      </c>
    </row>
    <row r="28" ht="28" customHeight="1">
      <c r="C28" s="23" t="inlineStr">
        <is>
          <t>3. Répondez PAR FORMULE dans les cellules jaunes (bordure dorée). Les cellules grises se calculent seules. Le triangle rouge des cellules clés cache un commentaire d'aide.</t>
        </is>
      </c>
    </row>
    <row r="29" ht="28" customHeight="1">
      <c r="C29" s="23" t="inlineStr">
        <is>
          <t>4. Onglet Grille : neuf colonnes (V1 à V9). Les ventes ÉCARTÉES à la question 3 reçoivent une pondération de 0 % mais leurs lignes se calculent quand même (comparaison pédagogique).</t>
        </is>
      </c>
    </row>
    <row r="30" ht="28" customHeight="1">
      <c r="C30" s="23" t="inlineStr">
        <is>
          <t>5. Onglet Contrôle : méthodes indirectes (affectation, rôle indexé) et prix demandés réels — trois indications à réconcilier avec la comparaison directe.</t>
        </is>
      </c>
    </row>
    <row r="31" ht="28" customHeight="1">
      <c r="C31" s="23" t="inlineStr">
        <is>
          <t>6. Onglet Dashboard + onglet Note : KPI par formule, verdict, graphiques, note à l'acheteur (à exporter aussi en PDF).</t>
        </is>
      </c>
    </row>
    <row r="32" ht="28" customHeight="1">
      <c r="C32" s="23" t="inlineStr">
        <is>
          <t>7. Remise Moodle : ce fichier renommé TP1_VotreCodePermanent.xlsx + le PDF de la note à l'acheteur.</t>
        </is>
      </c>
    </row>
    <row r="34" ht="20" customHeight="1">
      <c r="B34" s="5" t="inlineStr">
        <is>
          <t>Légende des couleurs</t>
        </is>
      </c>
      <c r="C34" s="6" t="n"/>
      <c r="D34" s="6" t="n"/>
      <c r="E34" s="6" t="n"/>
      <c r="F34" s="6" t="n"/>
      <c r="G34" s="6" t="n"/>
      <c r="H34" s="6" t="n"/>
    </row>
    <row r="36">
      <c r="C36" s="24" t="n"/>
      <c r="D36" s="25" t="inlineStr">
        <is>
          <t>Données fournies (ne pas modifier)</t>
        </is>
      </c>
    </row>
    <row r="37">
      <c r="C37" s="26" t="n"/>
      <c r="D37" s="25" t="inlineStr">
        <is>
          <t>Cellule de réponse (à compléter)</t>
        </is>
      </c>
    </row>
    <row r="38">
      <c r="C38" s="27" t="n"/>
      <c r="D38" s="25" t="inlineStr">
        <is>
          <t>Calcul automatique (ne pas toucher)</t>
        </is>
      </c>
    </row>
  </sheetData>
  <mergeCells count="18">
    <mergeCell ref="C26:H26"/>
    <mergeCell ref="C32:H32"/>
    <mergeCell ref="D7:H7"/>
    <mergeCell ref="D8:H8"/>
    <mergeCell ref="D6:H6"/>
    <mergeCell ref="B1:H1"/>
    <mergeCell ref="C28:H28"/>
    <mergeCell ref="C27:H27"/>
    <mergeCell ref="C31:H31"/>
    <mergeCell ref="C23:H23"/>
    <mergeCell ref="B34:H34"/>
    <mergeCell ref="B2:H2"/>
    <mergeCell ref="B25:H25"/>
    <mergeCell ref="B10:H10"/>
    <mergeCell ref="G22:H22"/>
    <mergeCell ref="B5:H5"/>
    <mergeCell ref="C29:H29"/>
    <mergeCell ref="C30:H30"/>
  </mergeCells>
  <conditionalFormatting sqref="G12:G21">
    <cfRule type="expression" priority="1" dxfId="0">
      <formula>LEFT($G12,1)="✔"</formula>
    </cfRule>
    <cfRule type="expression" priority="2" dxfId="1">
      <formula>LEFT($G12,1)="◐"</formula>
    </cfRule>
    <cfRule type="expression" priority="3" dxfId="2">
      <formula>LEFT($G12,1)="○"</formula>
    </cfRule>
  </conditionalFormatting>
  <hyperlinks>
    <hyperlink ref="D12" location="'Analyse'!A1" display="▸ Analyse"/>
    <hyperlink ref="D13" location="'Analyse'!A1" display="▸ Analyse"/>
    <hyperlink ref="D14" location="'Analyse'!A1" display="▸ Analyse"/>
    <hyperlink ref="D15" location="'Grille'!A1" display="▸ Grille"/>
    <hyperlink ref="D16" location="'Grille'!A1" display="▸ Grille"/>
    <hyperlink ref="D17" location="'Grille'!A1" display="▸ Grille"/>
    <hyperlink ref="D18" location="'Grille'!A1" display="▸ Grille"/>
    <hyperlink ref="D19" location="'Contrôle'!A1" display="▸ Contrôle"/>
    <hyperlink ref="D20" location="'Contrôle'!A1" display="▸ Contrôle"/>
    <hyperlink ref="D21" location="'Dashboard'!A1" display="▸ Dashboard"/>
  </hyperlinks>
  <printOptions horizontalCentered="1"/>
  <pageMargins left="0.75" right="0.75" top="1" bottom="1" header="0.5" footer="0.5"/>
  <pageSetup orientation="portrait" fitToHeight="0" fitToWidth="1"/>
  <headerFooter>
    <oddHeader/>
    <oddFooter>&amp;LIMM1033-20 · TP1 · UQO Éval&amp;CAccueil et progression&amp;RPage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66B3"/>
    <outlinePr summaryBelow="1" summaryRight="1"/>
    <pageSetUpPr fitToPage="1"/>
  </sheetPr>
  <dimension ref="A1:N81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12" customWidth="1" min="2" max="2"/>
    <col width="34" customWidth="1" min="3" max="3"/>
    <col width="26" customWidth="1" min="4" max="4"/>
    <col width="14" customWidth="1" min="5" max="5"/>
    <col width="14" customWidth="1" min="6" max="6"/>
    <col width="14" customWidth="1" min="7" max="7"/>
    <col width="13" customWidth="1" min="8" max="8"/>
    <col width="14" customWidth="1" min="9" max="9"/>
    <col width="14" customWidth="1" min="10" max="10"/>
    <col width="36" customWidth="1" min="11" max="11"/>
    <col width="12" customWidth="1" min="12" max="12"/>
    <col width="34" customWidth="1" min="13" max="13"/>
  </cols>
  <sheetData>
    <row r="1" ht="30" customHeight="1">
      <c r="A1" s="1" t="n"/>
      <c r="B1" s="2" t="inlineStr">
        <is>
          <t>Données fournies — toutes réelles, extraites de www.uqo-eval.app le 23 septembre 2026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18" customHeight="1">
      <c r="A2" s="1" t="n"/>
      <c r="B2" s="3" t="inlineStr">
        <is>
          <t>Tableaux 1 à 7 de l'énoncé · NE PAS MODIFIER · les zones de réponse des autres onglets y sont liées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5" ht="20" customHeight="1">
      <c r="B5" s="5" t="inlineStr">
        <is>
          <t>Tableau 1 — Le sujet : 46, rue Michaud, Saint-Rosaire (inscription réelle en vigueur, rôle 2024-2026)</t>
        </is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</row>
    <row r="6">
      <c r="B6" s="28" t="inlineStr">
        <is>
          <t>Adresse</t>
        </is>
      </c>
      <c r="D6" s="29" t="inlineStr">
        <is>
          <t>46, rue Michaud, Gatineau (secteur Saint-Rosaire)</t>
        </is>
      </c>
    </row>
    <row r="7">
      <c r="B7" s="28" t="inlineStr">
        <is>
          <t>Secteur</t>
        </is>
      </c>
      <c r="D7" s="29" t="inlineStr">
        <is>
          <t>Saint-Rosaire</t>
        </is>
      </c>
    </row>
    <row r="8">
      <c r="B8" s="28" t="inlineStr">
        <is>
          <t>Superficie (m²)</t>
        </is>
      </c>
      <c r="D8" s="30" t="n">
        <v>430</v>
      </c>
    </row>
    <row r="9">
      <c r="B9" s="28" t="inlineStr">
        <is>
          <t>Superficie (pi²)</t>
        </is>
      </c>
      <c r="D9" s="31" t="n">
        <v>4628</v>
      </c>
    </row>
    <row r="10">
      <c r="B10" s="28" t="inlineStr">
        <is>
          <t>Façade (m)</t>
        </is>
      </c>
      <c r="D10" s="30" t="n">
        <v>13.3</v>
      </c>
    </row>
    <row r="11">
      <c r="B11" s="28" t="inlineStr">
        <is>
          <t>Profondeur (m)</t>
        </is>
      </c>
      <c r="D11" s="30" t="n">
        <v>32.3</v>
      </c>
    </row>
    <row r="12">
      <c r="B12" s="28" t="inlineStr">
        <is>
          <t>Forme / topographie</t>
        </is>
      </c>
      <c r="D12" s="29" t="inlineStr">
        <is>
          <t>Rectangulaire (42 pi 6 po × 106 pi), plat</t>
        </is>
      </c>
    </row>
    <row r="13">
      <c r="B13" s="28" t="inlineStr">
        <is>
          <t>Services</t>
        </is>
      </c>
      <c r="D13" s="29" t="inlineStr">
        <is>
          <t>Aqueduc et égout municipaux</t>
        </is>
      </c>
    </row>
    <row r="14">
      <c r="B14" s="28" t="inlineStr">
        <is>
          <t>Zonage</t>
        </is>
      </c>
      <c r="D14" s="29" t="inlineStr">
        <is>
          <t>Résidentiel</t>
        </is>
      </c>
    </row>
    <row r="15">
      <c r="B15" s="28" t="inlineStr">
        <is>
          <t>Valeur au rôle — terrain ($)</t>
        </is>
      </c>
      <c r="D15" s="31" t="n">
        <v>186600</v>
      </c>
    </row>
    <row r="16">
      <c r="B16" s="28" t="inlineStr">
        <is>
          <t>Prix demandé ($)</t>
        </is>
      </c>
      <c r="D16" s="31" t="n">
        <v>249900</v>
      </c>
    </row>
    <row r="17">
      <c r="B17" s="28" t="inlineStr">
        <is>
          <t>Date d'évaluation</t>
        </is>
      </c>
      <c r="D17" s="32" t="n">
        <v>46288</v>
      </c>
    </row>
    <row r="18">
      <c r="B18" s="22" t="inlineStr">
        <is>
          <t>Bâtiment au rôle : 1 $ ; taxes municipales 2026 : 4 148 $. Fiche UQO Éval : www.uqo-eval.app/a-vendre/remax_quebec:27008283. Rôle triennal 2024-2025-2026 de Gatineau, conditions du marché au 1er juillet 2022.</t>
        </is>
      </c>
    </row>
    <row r="20" ht="20" customHeight="1">
      <c r="B20" s="5" t="inlineStr">
        <is>
          <t>Tableau 2 — Neuf ventes RÉELLES de terrains vacants à Gatineau, 2024-2026 (Registre foncier ⋈ rôle, via UQO Éval)</t>
        </is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 ht="32" customHeight="1">
      <c r="B21" s="10" t="inlineStr">
        <is>
          <t>No</t>
        </is>
      </c>
      <c r="C21" s="10" t="inlineStr">
        <is>
          <t>Adresse</t>
        </is>
      </c>
      <c r="D21" s="10" t="inlineStr">
        <is>
          <t>Secteur</t>
        </is>
      </c>
      <c r="E21" s="10" t="inlineStr">
        <is>
          <t>Date de vente</t>
        </is>
      </c>
      <c r="F21" s="10" t="inlineStr">
        <is>
          <t>Prix ($)</t>
        </is>
      </c>
      <c r="G21" s="10" t="inlineStr">
        <is>
          <t>Superficie (m²)</t>
        </is>
      </c>
      <c r="H21" s="10" t="inlineStr">
        <is>
          <t>Façade (m)</t>
        </is>
      </c>
      <c r="I21" s="10" t="inlineStr">
        <is>
          <t>Profondeur (m)</t>
        </is>
      </c>
      <c r="J21" s="10" t="inlineStr">
        <is>
          <t>Rôle — terrain ($)</t>
        </is>
      </c>
      <c r="K21" s="10" t="inlineStr">
        <is>
          <t>Bâtiment au rôle ($)</t>
        </is>
      </c>
      <c r="L21" s="10" t="inlineStr">
        <is>
          <t>Distance au sujet (km)</t>
        </is>
      </c>
      <c r="M21" s="10" t="inlineStr">
        <is>
          <t>Remarque</t>
        </is>
      </c>
    </row>
    <row r="22">
      <c r="B22" s="33" t="inlineStr">
        <is>
          <t>V1</t>
        </is>
      </c>
      <c r="C22" s="29" t="inlineStr">
        <is>
          <t>72, rue Fontenelle</t>
        </is>
      </c>
      <c r="D22" s="29" t="inlineStr">
        <is>
          <t>Saint-Rosaire / Técumseh</t>
        </is>
      </c>
      <c r="E22" s="32" t="n">
        <v>45979</v>
      </c>
      <c r="F22" s="31" t="n">
        <v>247879</v>
      </c>
      <c r="G22" s="30" t="n">
        <v>502.9</v>
      </c>
      <c r="H22" s="34" t="n">
        <v>15.24</v>
      </c>
      <c r="I22" s="30" t="n">
        <v>33</v>
      </c>
      <c r="J22" s="31" t="n">
        <v>215400</v>
      </c>
      <c r="K22" s="31" t="inlineStr">
        <is>
          <t>—</t>
        </is>
      </c>
      <c r="L22" s="30" t="n">
        <v>0.65</v>
      </c>
      <c r="M22" s="29" t="inlineStr"/>
    </row>
    <row r="23">
      <c r="B23" s="35" t="inlineStr">
        <is>
          <t>V2</t>
        </is>
      </c>
      <c r="C23" s="36" t="inlineStr">
        <is>
          <t>120, rue Baie</t>
        </is>
      </c>
      <c r="D23" s="36" t="inlineStr">
        <is>
          <t>Saint-Rosaire</t>
        </is>
      </c>
      <c r="E23" s="37" t="n">
        <v>45840</v>
      </c>
      <c r="F23" s="38" t="n">
        <v>135000</v>
      </c>
      <c r="G23" s="39" t="n">
        <v>306.4</v>
      </c>
      <c r="H23" s="40" t="n">
        <v>14.34</v>
      </c>
      <c r="I23" s="39" t="n">
        <v>21.4</v>
      </c>
      <c r="J23" s="38" t="n">
        <v>98700</v>
      </c>
      <c r="K23" s="38" t="inlineStr">
        <is>
          <t>—</t>
        </is>
      </c>
      <c r="L23" s="39" t="n">
        <v>1.7</v>
      </c>
      <c r="M23" s="36" t="inlineStr">
        <is>
          <t>Petit lot</t>
        </is>
      </c>
    </row>
    <row r="24">
      <c r="B24" s="33" t="inlineStr">
        <is>
          <t>V3</t>
        </is>
      </c>
      <c r="C24" s="29" t="inlineStr">
        <is>
          <t>12, rue Robitaille</t>
        </is>
      </c>
      <c r="D24" s="29" t="inlineStr">
        <is>
          <t>Gatineau (Carrefour)</t>
        </is>
      </c>
      <c r="E24" s="32" t="n">
        <v>45961</v>
      </c>
      <c r="F24" s="31" t="n">
        <v>165000</v>
      </c>
      <c r="G24" s="30" t="n">
        <v>427.4</v>
      </c>
      <c r="H24" s="34" t="n">
        <v>25.66</v>
      </c>
      <c r="I24" s="30" t="n">
        <v>16.7</v>
      </c>
      <c r="J24" s="31" t="n">
        <v>137600</v>
      </c>
      <c r="K24" s="31" t="inlineStr">
        <is>
          <t>—</t>
        </is>
      </c>
      <c r="L24" s="30" t="n">
        <v>2.1</v>
      </c>
      <c r="M24" s="29" t="inlineStr">
        <is>
          <t>Lot large et peu profond</t>
        </is>
      </c>
    </row>
    <row r="25">
      <c r="B25" s="35" t="inlineStr">
        <is>
          <t>V4</t>
        </is>
      </c>
      <c r="C25" s="36" t="inlineStr">
        <is>
          <t>180, rue Harold</t>
        </is>
      </c>
      <c r="D25" s="36" t="inlineStr">
        <is>
          <t>Achbar</t>
        </is>
      </c>
      <c r="E25" s="37" t="n">
        <v>45918</v>
      </c>
      <c r="F25" s="38" t="n">
        <v>165000</v>
      </c>
      <c r="G25" s="39" t="n">
        <v>376.1</v>
      </c>
      <c r="H25" s="40" t="n">
        <v>14.02</v>
      </c>
      <c r="I25" s="39" t="n">
        <v>26.8</v>
      </c>
      <c r="J25" s="38" t="n">
        <v>146700</v>
      </c>
      <c r="K25" s="38" t="n">
        <v>34800</v>
      </c>
      <c r="L25" s="39" t="n">
        <v>3.2</v>
      </c>
      <c r="M25" s="36" t="inlineStr">
        <is>
          <t>Bâtiment de 34 800 $ inscrit au rôle</t>
        </is>
      </c>
    </row>
    <row r="26">
      <c r="B26" s="33" t="inlineStr">
        <is>
          <t>V5</t>
        </is>
      </c>
      <c r="C26" s="29" t="inlineStr">
        <is>
          <t>40, rue de Lacaune</t>
        </is>
      </c>
      <c r="D26" s="29" t="inlineStr">
        <is>
          <t>Côte d'Azur</t>
        </is>
      </c>
      <c r="E26" s="32" t="n">
        <v>45572</v>
      </c>
      <c r="F26" s="31" t="n">
        <v>235000</v>
      </c>
      <c r="G26" s="30" t="n">
        <v>555.3</v>
      </c>
      <c r="H26" s="34" t="n">
        <v>15.2</v>
      </c>
      <c r="I26" s="30" t="n">
        <v>36.5</v>
      </c>
      <c r="J26" s="31" t="n">
        <v>218700</v>
      </c>
      <c r="K26" s="31" t="inlineStr">
        <is>
          <t>—</t>
        </is>
      </c>
      <c r="L26" s="30" t="n">
        <v>3.4</v>
      </c>
      <c r="M26" s="29" t="inlineStr"/>
    </row>
    <row r="27">
      <c r="B27" s="35" t="inlineStr">
        <is>
          <t>V6</t>
        </is>
      </c>
      <c r="C27" s="36" t="inlineStr">
        <is>
          <t>120, rue de Pradet</t>
        </is>
      </c>
      <c r="D27" s="36" t="inlineStr">
        <is>
          <t>Côte d'Azur</t>
        </is>
      </c>
      <c r="E27" s="37" t="n">
        <v>45567</v>
      </c>
      <c r="F27" s="38" t="n">
        <v>285000</v>
      </c>
      <c r="G27" s="39" t="n">
        <v>540.7</v>
      </c>
      <c r="H27" s="40" t="n">
        <v>11</v>
      </c>
      <c r="I27" s="39" t="n">
        <v>49.2</v>
      </c>
      <c r="J27" s="38" t="n">
        <v>256800</v>
      </c>
      <c r="K27" s="38" t="inlineStr">
        <is>
          <t>—</t>
        </is>
      </c>
      <c r="L27" s="39" t="n">
        <v>3.5</v>
      </c>
      <c r="M27" s="36" t="inlineStr">
        <is>
          <t>Lot étroit et profond</t>
        </is>
      </c>
    </row>
    <row r="28">
      <c r="B28" s="33" t="inlineStr">
        <is>
          <t>V7</t>
        </is>
      </c>
      <c r="C28" s="29" t="inlineStr">
        <is>
          <t>292, rue Saint-Vallier</t>
        </is>
      </c>
      <c r="D28" s="29" t="inlineStr">
        <is>
          <t>Mont-Luc</t>
        </is>
      </c>
      <c r="E28" s="32" t="n">
        <v>46113</v>
      </c>
      <c r="F28" s="31" t="n">
        <v>324900</v>
      </c>
      <c r="G28" s="30" t="n">
        <v>651.8</v>
      </c>
      <c r="H28" s="34" t="n">
        <v>15.98</v>
      </c>
      <c r="I28" s="30" t="n">
        <v>40.8</v>
      </c>
      <c r="J28" s="31" t="n">
        <v>249500</v>
      </c>
      <c r="K28" s="31" t="inlineStr">
        <is>
          <t>—</t>
        </is>
      </c>
      <c r="L28" s="30" t="n">
        <v>3.9</v>
      </c>
      <c r="M28" s="29" t="inlineStr"/>
    </row>
    <row r="29">
      <c r="B29" s="35" t="inlineStr">
        <is>
          <t>V8</t>
        </is>
      </c>
      <c r="C29" s="36" t="inlineStr">
        <is>
          <t>116, rue Saint-Vallier</t>
        </is>
      </c>
      <c r="D29" s="36" t="inlineStr">
        <is>
          <t>Mont-Luc</t>
        </is>
      </c>
      <c r="E29" s="37" t="n">
        <v>45810</v>
      </c>
      <c r="F29" s="38" t="n">
        <v>330000</v>
      </c>
      <c r="G29" s="39" t="n">
        <v>485.7</v>
      </c>
      <c r="H29" s="40" t="n">
        <v>15.2</v>
      </c>
      <c r="I29" s="39" t="n">
        <v>32</v>
      </c>
      <c r="J29" s="38" t="n">
        <v>196100</v>
      </c>
      <c r="K29" s="38" t="inlineStr">
        <is>
          <t>—</t>
        </is>
      </c>
      <c r="L29" s="39" t="n">
        <v>4.3</v>
      </c>
      <c r="M29" s="36" t="inlineStr"/>
    </row>
    <row r="30">
      <c r="B30" s="33" t="inlineStr">
        <is>
          <t>V9</t>
        </is>
      </c>
      <c r="C30" s="29" t="inlineStr">
        <is>
          <t>919, rue Jacques-Cartier</t>
        </is>
      </c>
      <c r="D30" s="29" t="inlineStr">
        <is>
          <t>Pointe-Gatineau (rive de la rivière des Outaouais)</t>
        </is>
      </c>
      <c r="E30" s="32" t="n">
        <v>45919</v>
      </c>
      <c r="F30" s="31" t="n">
        <v>200000</v>
      </c>
      <c r="G30" s="30" t="n">
        <v>715.4</v>
      </c>
      <c r="H30" s="34" t="n">
        <v>10.36</v>
      </c>
      <c r="I30" s="30" t="n">
        <v>69</v>
      </c>
      <c r="J30" s="31" t="n">
        <v>348500</v>
      </c>
      <c r="K30" s="31" t="inlineStr">
        <is>
          <t>—</t>
        </is>
      </c>
      <c r="L30" s="30" t="n">
        <v>2.3</v>
      </c>
      <c r="M30" s="29" t="inlineStr">
        <is>
          <t>Rue riveraine, inondée en 2017 et 2019</t>
        </is>
      </c>
    </row>
    <row r="31">
      <c r="B31" s="22" t="inlineStr">
        <is>
          <t>Ventes de terrains classés « terrain vacant » au rôle, 250-2 000 m², 100-900 $/m², triées par distance au sujet. La profondeur = superficie ÷ façade. Aucune inspection : les caractéristiques non inscrites au rôle (services, topographie, coin) sont inconnues.</t>
        </is>
      </c>
    </row>
    <row r="33" ht="20" customHeight="1">
      <c r="B33" s="5" t="inlineStr">
        <is>
          <t>Tableau 3 — Tendance du marché foncier : ventes de terrains vacants à Gatineau (mêmes filtres)</t>
        </is>
      </c>
      <c r="C33" s="6" t="n"/>
      <c r="D33" s="6" t="n"/>
      <c r="E33" s="6" t="n"/>
      <c r="F33" s="6" t="n"/>
      <c r="G33" s="6" t="n"/>
    </row>
    <row r="34" ht="32" customHeight="1">
      <c r="B34" s="10" t="inlineStr">
        <is>
          <t>Année</t>
        </is>
      </c>
      <c r="C34" s="10" t="inlineStr">
        <is>
          <t>Ventes (n)</t>
        </is>
      </c>
      <c r="D34" s="10" t="inlineStr">
        <is>
          <t>$/m² médian</t>
        </is>
      </c>
      <c r="E34" s="10" t="inlineStr">
        <is>
          <t>Superficie médiane (m²)</t>
        </is>
      </c>
      <c r="F34" s="10" t="inlineStr">
        <is>
          <t>Ratio médian prix vendu / rôle terrain</t>
        </is>
      </c>
    </row>
    <row r="35">
      <c r="B35" s="41" t="n">
        <v>2022</v>
      </c>
      <c r="C35" s="41" t="n">
        <v>12</v>
      </c>
      <c r="D35" s="31" t="n">
        <v>427</v>
      </c>
      <c r="E35" s="31" t="n">
        <v>484</v>
      </c>
      <c r="F35" s="42" t="n">
        <v>1.016</v>
      </c>
    </row>
    <row r="36">
      <c r="B36" s="43" t="n">
        <v>2023</v>
      </c>
      <c r="C36" s="43" t="n">
        <v>17</v>
      </c>
      <c r="D36" s="38" t="n">
        <v>391</v>
      </c>
      <c r="E36" s="38" t="n">
        <v>535</v>
      </c>
      <c r="F36" s="44" t="n">
        <v>1.118</v>
      </c>
    </row>
    <row r="37">
      <c r="B37" s="41" t="n">
        <v>2024</v>
      </c>
      <c r="C37" s="41" t="n">
        <v>17</v>
      </c>
      <c r="D37" s="31" t="n">
        <v>366</v>
      </c>
      <c r="E37" s="31" t="n">
        <v>637</v>
      </c>
      <c r="F37" s="42" t="n">
        <v>1.104</v>
      </c>
    </row>
    <row r="38">
      <c r="B38" s="43" t="n">
        <v>2025</v>
      </c>
      <c r="C38" s="43" t="n">
        <v>27</v>
      </c>
      <c r="D38" s="38" t="n">
        <v>344</v>
      </c>
      <c r="E38" s="38" t="n">
        <v>630</v>
      </c>
      <c r="F38" s="44" t="n">
        <v>1.172</v>
      </c>
    </row>
    <row r="39">
      <c r="B39" s="41" t="inlineStr">
        <is>
          <t>2026*</t>
        </is>
      </c>
      <c r="C39" s="41" t="n">
        <v>7</v>
      </c>
      <c r="D39" s="31" t="n">
        <v>498</v>
      </c>
      <c r="E39" s="31" t="n">
        <v>652</v>
      </c>
      <c r="F39" s="42" t="n">
        <v>1.257</v>
      </c>
    </row>
    <row r="40">
      <c r="B40" s="22" t="inlineStr">
        <is>
          <t>* 2026 : ventes du 1er janvier au 14 août. Le ratio prix vendu ÷ valeur au rôle du terrain compare chaque vente à une même référence (rôle 2024-2026, marché du 1er juillet 2022) : il neutralise les changements de composition (taille, secteur) d'une année à l'autre.</t>
        </is>
      </c>
    </row>
    <row r="42" ht="20" customHeight="1">
      <c r="B42" s="5" t="inlineStr">
        <is>
          <t>Tableau 4 — Terrains résidentiels en vigueur à Gatineau (prix demandés réels, copie du 6 sept. 2026) — le sujet et six autres</t>
        </is>
      </c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</row>
    <row r="43" ht="32" customHeight="1">
      <c r="B43" s="10" t="inlineStr">
        <is>
          <t>No</t>
        </is>
      </c>
      <c r="C43" s="10" t="inlineStr">
        <is>
          <t>Adresse</t>
        </is>
      </c>
      <c r="D43" s="10" t="inlineStr">
        <is>
          <t>Secteur</t>
        </is>
      </c>
      <c r="E43" s="10" t="inlineStr">
        <is>
          <t>Prix demandé ($)</t>
        </is>
      </c>
      <c r="F43" s="10" t="inlineStr">
        <is>
          <t>Superficie (pi²)</t>
        </is>
      </c>
      <c r="G43" s="10" t="inlineStr">
        <is>
          <t>Superficie (m²)</t>
        </is>
      </c>
      <c r="H43" s="10" t="inlineStr">
        <is>
          <t>Rôle — terrain ($)</t>
        </is>
      </c>
      <c r="I43" s="10" t="inlineStr">
        <is>
          <t>Services</t>
        </is>
      </c>
      <c r="J43" s="10" t="inlineStr">
        <is>
          <t>Remarque</t>
        </is>
      </c>
      <c r="K43" s="10" t="inlineStr">
        <is>
          <t>Fiche UQO Éval (cliquer)</t>
        </is>
      </c>
    </row>
    <row r="44">
      <c r="B44" s="33" t="inlineStr">
        <is>
          <t>S</t>
        </is>
      </c>
      <c r="C44" s="29" t="inlineStr">
        <is>
          <t>46, rue Michaud (SUJET)</t>
        </is>
      </c>
      <c r="D44" s="29" t="inlineStr">
        <is>
          <t>Saint-Rosaire</t>
        </is>
      </c>
      <c r="E44" s="31" t="n">
        <v>249900</v>
      </c>
      <c r="F44" s="31" t="n">
        <v>4628</v>
      </c>
      <c r="G44" s="30" t="n">
        <v>430</v>
      </c>
      <c r="H44" s="31" t="n">
        <v>186600</v>
      </c>
      <c r="I44" s="29" t="inlineStr">
        <is>
          <t>Aqueduc + égout</t>
        </is>
      </c>
      <c r="J44" s="29" t="inlineStr">
        <is>
          <t>Plat, 42 pi 6 po × 106 pi</t>
        </is>
      </c>
      <c r="K44" s="45" t="inlineStr">
        <is>
          <t>▸ fiche remax_quebec:27008283</t>
        </is>
      </c>
    </row>
    <row r="45">
      <c r="B45" s="35" t="inlineStr">
        <is>
          <t>A</t>
        </is>
      </c>
      <c r="C45" s="36" t="inlineStr">
        <is>
          <t>3, rue Fortin</t>
        </is>
      </c>
      <c r="D45" s="36" t="inlineStr">
        <is>
          <t>Gatineau (centre)</t>
        </is>
      </c>
      <c r="E45" s="38" t="n">
        <v>199000</v>
      </c>
      <c r="F45" s="38" t="n">
        <v>5000</v>
      </c>
      <c r="G45" s="39" t="n">
        <v>464.5</v>
      </c>
      <c r="H45" s="38" t="n">
        <v>116400</v>
      </c>
      <c r="I45" s="36" t="inlineStr">
        <is>
          <t>Non précisés</t>
        </is>
      </c>
      <c r="J45" s="36" t="inlineStr"/>
      <c r="K45" s="46" t="inlineStr">
        <is>
          <t>▸ fiche c21_ag_quebec:23093727</t>
        </is>
      </c>
    </row>
    <row r="46">
      <c r="B46" s="33" t="inlineStr">
        <is>
          <t>B</t>
        </is>
      </c>
      <c r="C46" s="29" t="inlineStr">
        <is>
          <t>123, rue de St-Vallier</t>
        </is>
      </c>
      <c r="D46" s="29" t="inlineStr">
        <is>
          <t>Mont-Luc</t>
        </is>
      </c>
      <c r="E46" s="31" t="n">
        <v>285000</v>
      </c>
      <c r="F46" s="31" t="n">
        <v>4990</v>
      </c>
      <c r="G46" s="30" t="n">
        <v>463.6</v>
      </c>
      <c r="H46" s="31" t="n">
        <v>188900</v>
      </c>
      <c r="I46" s="29" t="inlineStr">
        <is>
          <t>Non précisés</t>
        </is>
      </c>
      <c r="J46" s="29" t="inlineStr">
        <is>
          <t>Photos aériennes fournies</t>
        </is>
      </c>
      <c r="K46" s="45" t="inlineStr">
        <is>
          <t>▸ fiche vendirect:15484063</t>
        </is>
      </c>
    </row>
    <row r="47">
      <c r="B47" s="35" t="inlineStr">
        <is>
          <t>C</t>
        </is>
      </c>
      <c r="C47" s="36" t="inlineStr">
        <is>
          <t>rue de Donnacona (sans numéro)</t>
        </is>
      </c>
      <c r="D47" s="36" t="inlineStr">
        <is>
          <t>La Blanche</t>
        </is>
      </c>
      <c r="E47" s="38" t="n">
        <v>215000</v>
      </c>
      <c r="F47" s="38" t="n">
        <v>4503</v>
      </c>
      <c r="G47" s="39" t="n">
        <v>418.3</v>
      </c>
      <c r="H47" s="38" t="inlineStr">
        <is>
          <t>—</t>
        </is>
      </c>
      <c r="I47" s="36" t="inlineStr">
        <is>
          <t>Aqueduc + égout</t>
        </is>
      </c>
      <c r="J47" s="36" t="inlineStr">
        <is>
          <t>Plat, 45 pi × 100 pi ; rôle non indiqué</t>
        </is>
      </c>
      <c r="K47" s="46" t="inlineStr">
        <is>
          <t>▸ fiche remax_quebec:25046810</t>
        </is>
      </c>
    </row>
    <row r="48">
      <c r="B48" s="33" t="inlineStr">
        <is>
          <t>D</t>
        </is>
      </c>
      <c r="C48" s="29" t="inlineStr">
        <is>
          <t>21Z, rue Ste-Hélène</t>
        </is>
      </c>
      <c r="D48" s="29" t="inlineStr">
        <is>
          <t>Île de Hull</t>
        </is>
      </c>
      <c r="E48" s="31" t="n">
        <v>289900</v>
      </c>
      <c r="F48" s="31" t="n">
        <v>5350</v>
      </c>
      <c r="G48" s="30" t="n">
        <v>497</v>
      </c>
      <c r="H48" s="31" t="n">
        <v>279400</v>
      </c>
      <c r="I48" s="29" t="inlineStr">
        <is>
          <t>Aqueduc + égout</t>
        </is>
      </c>
      <c r="J48" s="29" t="inlineStr">
        <is>
          <t>Plat ; ancien bâtiment de 119 000 $ encore au rôle</t>
        </is>
      </c>
      <c r="K48" s="45" t="inlineStr">
        <is>
          <t>▸ fiche remax_quebec:12002641</t>
        </is>
      </c>
    </row>
    <row r="49">
      <c r="B49" s="35" t="inlineStr">
        <is>
          <t>E</t>
        </is>
      </c>
      <c r="C49" s="36" t="inlineStr">
        <is>
          <t>817, rue Notre-Dame</t>
        </is>
      </c>
      <c r="D49" s="36" t="inlineStr">
        <is>
          <t>Achbar</t>
        </is>
      </c>
      <c r="E49" s="38" t="n">
        <v>239900</v>
      </c>
      <c r="F49" s="38" t="n">
        <v>5082</v>
      </c>
      <c r="G49" s="39" t="n">
        <v>472.1</v>
      </c>
      <c r="H49" s="38" t="n">
        <v>182600</v>
      </c>
      <c r="I49" s="36" t="inlineStr">
        <is>
          <t>AUCUN (ni aqueduc ni égout)</t>
        </is>
      </c>
      <c r="J49" s="36" t="inlineStr">
        <is>
          <t>Plat, 50 pi × 100 pi irr.</t>
        </is>
      </c>
      <c r="K49" s="46" t="inlineStr">
        <is>
          <t>▸ fiche remax_quebec:15318659</t>
        </is>
      </c>
    </row>
    <row r="50">
      <c r="B50" s="33" t="inlineStr">
        <is>
          <t>F</t>
        </is>
      </c>
      <c r="C50" s="29" t="inlineStr">
        <is>
          <t>1469, boul. Maloney Est</t>
        </is>
      </c>
      <c r="D50" s="29" t="inlineStr">
        <is>
          <t>La Blanche</t>
        </is>
      </c>
      <c r="E50" s="31" t="n">
        <v>299900</v>
      </c>
      <c r="F50" s="31" t="n">
        <v>8384</v>
      </c>
      <c r="G50" s="30" t="n">
        <v>778.9</v>
      </c>
      <c r="H50" s="31" t="n">
        <v>239900</v>
      </c>
      <c r="I50" s="29" t="inlineStr">
        <is>
          <t>Aqueduc + égout</t>
        </is>
      </c>
      <c r="J50" s="29" t="inlineStr">
        <is>
          <t>Plat, sur boulevard</t>
        </is>
      </c>
      <c r="K50" s="45" t="inlineStr">
        <is>
          <t>▸ fiche remax_quebec:17475040</t>
        </is>
      </c>
    </row>
    <row r="51">
      <c r="B51" s="22" t="inlineStr">
        <is>
          <t>Prix DEMANDÉS (pas des ventes). Services et remarques : selon la fiche du courtier. Photos dans l'énoncé.</t>
        </is>
      </c>
    </row>
    <row r="53" ht="20" customHeight="1">
      <c r="B53" s="5" t="inlineStr">
        <is>
          <t>Tableau 5 — Maisons vendues à moins de 800 m du sujet, 2025-2026 (méthode d'affectation)</t>
        </is>
      </c>
      <c r="C53" s="6" t="n"/>
      <c r="D53" s="6" t="n"/>
      <c r="E53" s="6" t="n"/>
      <c r="F53" s="6" t="n"/>
      <c r="G53" s="6" t="n"/>
      <c r="H53" s="6" t="n"/>
      <c r="I53" s="6" t="n"/>
      <c r="J53" s="6" t="n"/>
    </row>
    <row r="54" ht="32" customHeight="1">
      <c r="B54" s="10" t="inlineStr">
        <is>
          <t>Adresse</t>
        </is>
      </c>
      <c r="C54" s="10" t="inlineStr">
        <is>
          <t>Date de vente</t>
        </is>
      </c>
      <c r="D54" s="10" t="inlineStr">
        <is>
          <t>Prix ($)</t>
        </is>
      </c>
      <c r="E54" s="10" t="inlineStr">
        <is>
          <t>Rôle — terrain ($)</t>
        </is>
      </c>
      <c r="F54" s="10" t="inlineStr">
        <is>
          <t>Rôle — bâtiment ($)</t>
        </is>
      </c>
      <c r="G54" s="10" t="inlineStr">
        <is>
          <t>Rôle — total ($)</t>
        </is>
      </c>
      <c r="H54" s="10" t="inlineStr">
        <is>
          <t>Terrain (m²)</t>
        </is>
      </c>
      <c r="I54" s="10" t="inlineStr">
        <is>
          <t>Année de construction</t>
        </is>
      </c>
    </row>
    <row r="55">
      <c r="B55" s="29" t="inlineStr">
        <is>
          <t>40, rue Michaud</t>
        </is>
      </c>
      <c r="C55" s="47" t="n"/>
      <c r="D55" s="32" t="n">
        <v>46042</v>
      </c>
      <c r="E55" s="31" t="n">
        <v>425000</v>
      </c>
      <c r="F55" s="31" t="n">
        <v>207100</v>
      </c>
      <c r="G55" s="31" t="n">
        <v>220900</v>
      </c>
      <c r="H55" s="31" t="n">
        <v>428000</v>
      </c>
      <c r="I55" s="31" t="n">
        <v>480</v>
      </c>
      <c r="J55" s="48" t="n">
        <v>1978</v>
      </c>
    </row>
    <row r="56">
      <c r="B56" s="36" t="inlineStr">
        <is>
          <t>75, rue Saint-Rosaire</t>
        </is>
      </c>
      <c r="C56" s="49" t="n"/>
      <c r="D56" s="37" t="n">
        <v>45737</v>
      </c>
      <c r="E56" s="38" t="n">
        <v>500000</v>
      </c>
      <c r="F56" s="38" t="n">
        <v>238000</v>
      </c>
      <c r="G56" s="38" t="n">
        <v>251600</v>
      </c>
      <c r="H56" s="38" t="n">
        <v>489600</v>
      </c>
      <c r="I56" s="38" t="n">
        <v>640</v>
      </c>
      <c r="J56" s="50" t="n">
        <v>1964</v>
      </c>
    </row>
    <row r="57">
      <c r="B57" s="29" t="inlineStr">
        <is>
          <t>47, rue Saint-Rosaire</t>
        </is>
      </c>
      <c r="C57" s="47" t="n"/>
      <c r="D57" s="32" t="n">
        <v>45807</v>
      </c>
      <c r="E57" s="31" t="n">
        <v>400000</v>
      </c>
      <c r="F57" s="31" t="n">
        <v>235700</v>
      </c>
      <c r="G57" s="31" t="n">
        <v>188100</v>
      </c>
      <c r="H57" s="31" t="n">
        <v>423800</v>
      </c>
      <c r="I57" s="31" t="n">
        <v>558</v>
      </c>
      <c r="J57" s="48" t="n">
        <v>1956</v>
      </c>
    </row>
    <row r="58">
      <c r="B58" s="36" t="inlineStr">
        <is>
          <t>74, rue Saint-Rosaire</t>
        </is>
      </c>
      <c r="C58" s="49" t="n"/>
      <c r="D58" s="37" t="n">
        <v>46171</v>
      </c>
      <c r="E58" s="38" t="n">
        <v>490000</v>
      </c>
      <c r="F58" s="38" t="n">
        <v>237400</v>
      </c>
      <c r="G58" s="38" t="n">
        <v>189700</v>
      </c>
      <c r="H58" s="38" t="n">
        <v>427100</v>
      </c>
      <c r="I58" s="38" t="n">
        <v>608</v>
      </c>
      <c r="J58" s="50" t="n">
        <v>1958</v>
      </c>
    </row>
    <row r="59">
      <c r="B59" s="29" t="inlineStr">
        <is>
          <t>61, rue Leblanc</t>
        </is>
      </c>
      <c r="C59" s="47" t="n"/>
      <c r="D59" s="32" t="n">
        <v>45841</v>
      </c>
      <c r="E59" s="31" t="n">
        <v>469900</v>
      </c>
      <c r="F59" s="31" t="n">
        <v>217900</v>
      </c>
      <c r="G59" s="31" t="n">
        <v>189500</v>
      </c>
      <c r="H59" s="31" t="n">
        <v>407400</v>
      </c>
      <c r="I59" s="31" t="n">
        <v>510</v>
      </c>
      <c r="J59" s="48" t="n">
        <v>1973</v>
      </c>
    </row>
    <row r="60">
      <c r="B60" s="36" t="inlineStr">
        <is>
          <t>14, rue Smith</t>
        </is>
      </c>
      <c r="C60" s="49" t="n"/>
      <c r="D60" s="37" t="n">
        <v>46128</v>
      </c>
      <c r="E60" s="38" t="n">
        <v>452500</v>
      </c>
      <c r="F60" s="38" t="n">
        <v>215000</v>
      </c>
      <c r="G60" s="38" t="n">
        <v>248500</v>
      </c>
      <c r="H60" s="38" t="n">
        <v>463500</v>
      </c>
      <c r="I60" s="38" t="n">
        <v>502</v>
      </c>
      <c r="J60" s="50" t="n">
        <v>1961</v>
      </c>
    </row>
    <row r="61">
      <c r="B61" s="22" t="inlineStr">
        <is>
          <t>Unifamiliales de 1956-1978 du voisinage immédiat (rues Michaud, Saint-Rosaire, Leblanc, Smith). Le rôle ventile chaque propriété en terrain et bâtiment.</t>
        </is>
      </c>
    </row>
    <row r="63" ht="20" customHeight="1">
      <c r="B63" s="5" t="inlineStr">
        <is>
          <t>Tableau 6 — Conventions du cours (séance 4)</t>
        </is>
      </c>
      <c r="C63" s="6" t="n"/>
      <c r="D63" s="6" t="n"/>
      <c r="E63" s="6" t="n"/>
    </row>
    <row r="64" ht="32" customHeight="1">
      <c r="B64" s="10" t="inlineStr">
        <is>
          <t>Paramètre</t>
        </is>
      </c>
      <c r="C64" s="51" t="n"/>
      <c r="D64" s="10" t="inlineStr">
        <is>
          <t>Valeur</t>
        </is>
      </c>
    </row>
    <row r="65">
      <c r="B65" s="29" t="inlineStr">
        <is>
          <t>Seuil d'ajustement net (max, en % du prix ajusté au marché)</t>
        </is>
      </c>
      <c r="C65" s="47" t="n"/>
      <c r="D65" s="52" t="n">
        <v>0.15</v>
      </c>
    </row>
    <row r="66">
      <c r="B66" s="36" t="inlineStr">
        <is>
          <t>Seuil d'ajustement brut (max, en % du prix ajusté au marché)</t>
        </is>
      </c>
      <c r="C66" s="49" t="n"/>
      <c r="D66" s="53" t="n">
        <v>0.25</v>
      </c>
    </row>
    <row r="67">
      <c r="B67" s="29" t="inlineStr">
        <is>
          <t>Arrondissement de la valeur conclue ($)</t>
        </is>
      </c>
      <c r="C67" s="47" t="n"/>
      <c r="D67" s="31" t="n">
        <v>5000</v>
      </c>
    </row>
    <row r="68">
      <c r="B68" s="36" t="inlineStr">
        <is>
          <t>Délai maximal d'une vente comparable (mois) — au-delà : écarter</t>
        </is>
      </c>
      <c r="C68" s="49" t="n"/>
      <c r="D68" s="50" t="n">
        <v>18</v>
      </c>
    </row>
    <row r="69">
      <c r="B69" s="29" t="inlineStr">
        <is>
          <t>Superficie : ajustement par tranche complète de 20 % d'écart (+ si le comparable est plus grand)</t>
        </is>
      </c>
      <c r="C69" s="47" t="n"/>
      <c r="D69" s="52" t="n">
        <v>0.03</v>
      </c>
    </row>
    <row r="70">
      <c r="B70" s="36" t="inlineStr">
        <is>
          <t>Superficie : largeur de la tranche d'écart</t>
        </is>
      </c>
      <c r="C70" s="49" t="n"/>
      <c r="D70" s="53" t="n">
        <v>0.2</v>
      </c>
    </row>
    <row r="71">
      <c r="B71" s="29" t="inlineStr">
        <is>
          <t>Profondeur (Harper) : ratio comparable ÷ sujet au-delà duquel on ajuste à la hausse</t>
        </is>
      </c>
      <c r="C71" s="47" t="n"/>
      <c r="D71" s="34" t="n">
        <v>1.25</v>
      </c>
    </row>
    <row r="72">
      <c r="B72" s="36" t="inlineStr">
        <is>
          <t>Profondeur (Harper) : ratio comparable ÷ sujet en dessous duquel on ajuste à la baisse</t>
        </is>
      </c>
      <c r="C72" s="49" t="n"/>
      <c r="D72" s="40" t="n">
        <v>0.75</v>
      </c>
    </row>
    <row r="73">
      <c r="B73" s="29" t="inlineStr">
        <is>
          <t>Profondeur : ajustement (%)</t>
        </is>
      </c>
      <c r="C73" s="47" t="n"/>
      <c r="D73" s="52" t="n">
        <v>0.05</v>
      </c>
    </row>
    <row r="74">
      <c r="B74" s="36" t="inlineStr">
        <is>
          <t>Localisation par équité du rôle : plafond de l'ajustement (±)</t>
        </is>
      </c>
      <c r="C74" s="49" t="n"/>
      <c r="D74" s="53" t="n">
        <v>0.1</v>
      </c>
    </row>
    <row r="75">
      <c r="B75" s="29" t="inlineStr">
        <is>
          <t>Services manquants (aqueduc ou égout absent) : coût de raccordement ($)</t>
        </is>
      </c>
      <c r="C75" s="47" t="n"/>
      <c r="D75" s="31" t="n">
        <v>8000</v>
      </c>
    </row>
    <row r="76">
      <c r="B76" s="36" t="inlineStr">
        <is>
          <t>Jours par mois (conversion des dates en mois écoulés)</t>
        </is>
      </c>
      <c r="C76" s="49" t="n"/>
      <c r="D76" s="40" t="n">
        <v>30.44</v>
      </c>
    </row>
    <row r="78" ht="20" customHeight="1">
      <c r="B78" s="5" t="inlineStr">
        <is>
          <t>Tableau 7 — Contexte réglementaire réel (zones inondables)</t>
        </is>
      </c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</row>
    <row r="79">
      <c r="B79" s="29" t="inlineStr">
        <is>
          <t>Cadre réglementaire modernisé des milieux hydriques : adopté le 11 juin 2025, en vigueur le 1er mars 2026 (Ville de Gatineau).</t>
        </is>
      </c>
    </row>
    <row r="80">
      <c r="B80" s="29" t="inlineStr">
        <is>
          <t>Superficie cartographiée en zone inondable à Gatineau : environ +30 % (Radio-Canada, 2025).</t>
        </is>
      </c>
    </row>
    <row r="81">
      <c r="B81" s="29" t="inlineStr">
        <is>
          <t>Saint-Rosaire et Pointe-Gatineau bordent la rivière Gatineau et la rivière des Outaouais ; crues de 2017 et 2019.</t>
        </is>
      </c>
    </row>
  </sheetData>
  <mergeCells count="48">
    <mergeCell ref="B2:M2"/>
    <mergeCell ref="B16:C16"/>
    <mergeCell ref="B42:M42"/>
    <mergeCell ref="B7:C7"/>
    <mergeCell ref="B72:C72"/>
    <mergeCell ref="B59:C59"/>
    <mergeCell ref="B61:J61"/>
    <mergeCell ref="B66:C66"/>
    <mergeCell ref="B53:J53"/>
    <mergeCell ref="B1:M1"/>
    <mergeCell ref="B51:K51"/>
    <mergeCell ref="B56:C56"/>
    <mergeCell ref="B71:C71"/>
    <mergeCell ref="B12:C12"/>
    <mergeCell ref="B58:C58"/>
    <mergeCell ref="B63:E63"/>
    <mergeCell ref="B70:C70"/>
    <mergeCell ref="B78:M78"/>
    <mergeCell ref="B11:C11"/>
    <mergeCell ref="B67:C67"/>
    <mergeCell ref="B14:C14"/>
    <mergeCell ref="B40:G40"/>
    <mergeCell ref="B60:C60"/>
    <mergeCell ref="B17:C17"/>
    <mergeCell ref="B57:C57"/>
    <mergeCell ref="B8:C8"/>
    <mergeCell ref="B33:G33"/>
    <mergeCell ref="B73:C73"/>
    <mergeCell ref="B13:C13"/>
    <mergeCell ref="B69:C69"/>
    <mergeCell ref="B5:M5"/>
    <mergeCell ref="B20:M20"/>
    <mergeCell ref="B80:M80"/>
    <mergeCell ref="B10:C10"/>
    <mergeCell ref="B79:M79"/>
    <mergeCell ref="B9:C9"/>
    <mergeCell ref="B65:C65"/>
    <mergeCell ref="B74:C74"/>
    <mergeCell ref="B55:C55"/>
    <mergeCell ref="B6:C6"/>
    <mergeCell ref="B68:C68"/>
    <mergeCell ref="B81:M81"/>
    <mergeCell ref="B64:C64"/>
    <mergeCell ref="B15:C15"/>
    <mergeCell ref="B31:M31"/>
    <mergeCell ref="B76:C76"/>
    <mergeCell ref="B18:M18"/>
    <mergeCell ref="B75:C75"/>
  </mergeCells>
  <hyperlinks>
    <hyperlink xmlns:r="http://schemas.openxmlformats.org/officeDocument/2006/relationships" ref="K44" r:id="rId1"/>
    <hyperlink xmlns:r="http://schemas.openxmlformats.org/officeDocument/2006/relationships" ref="K45" r:id="rId2"/>
    <hyperlink xmlns:r="http://schemas.openxmlformats.org/officeDocument/2006/relationships" ref="K46" r:id="rId3"/>
    <hyperlink xmlns:r="http://schemas.openxmlformats.org/officeDocument/2006/relationships" ref="K47" r:id="rId4"/>
    <hyperlink xmlns:r="http://schemas.openxmlformats.org/officeDocument/2006/relationships" ref="K48" r:id="rId5"/>
    <hyperlink xmlns:r="http://schemas.openxmlformats.org/officeDocument/2006/relationships" ref="K49" r:id="rId6"/>
    <hyperlink xmlns:r="http://schemas.openxmlformats.org/officeDocument/2006/relationships" ref="K50" r:id="rId7"/>
  </hyperlinks>
  <printOptions horizontalCentered="1"/>
  <pageMargins left="0.75" right="0.75" top="1" bottom="1" header="0.5" footer="0.5"/>
  <pageSetup orientation="landscape" fitToHeight="0" fitToWidth="1"/>
  <headerFooter>
    <oddHeader/>
    <oddFooter>&amp;LIMM1033-20 · TP1 · UQO Éval&amp;CDonnées réelles UQO Éval&amp;RPage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C6A300"/>
    <outlinePr summaryBelow="1" summaryRight="1"/>
    <pageSetUpPr fitToPage="1"/>
  </sheetPr>
  <dimension ref="A1:H35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10" customWidth="1" min="2" max="2"/>
    <col width="34" customWidth="1" min="3" max="3"/>
    <col width="20" customWidth="1" min="4" max="4"/>
    <col width="20" customWidth="1" min="5" max="5"/>
    <col width="60" customWidth="1" min="6" max="6"/>
    <col width="12" customWidth="1" min="7" max="7"/>
  </cols>
  <sheetData>
    <row r="1" ht="30" customHeight="1">
      <c r="A1" s="1" t="n"/>
      <c r="B1" s="2" t="inlineStr">
        <is>
          <t>Analyse — Questions 1, 2 et 3</t>
        </is>
      </c>
      <c r="C1" s="1" t="n"/>
      <c r="D1" s="1" t="n"/>
      <c r="E1" s="1" t="n"/>
      <c r="F1" s="1" t="n"/>
      <c r="G1" s="1" t="n"/>
      <c r="H1" s="1" t="n"/>
    </row>
    <row r="2" ht="18" customHeight="1">
      <c r="A2" s="1" t="n"/>
      <c r="B2" s="3" t="inlineStr">
        <is>
          <t>Méthode, tendance du marché foncier, sélection des ventes · PAR FORMULE dans les cellules jaunes</t>
        </is>
      </c>
      <c r="C2" s="1" t="n"/>
      <c r="D2" s="1" t="n"/>
      <c r="E2" s="1" t="n"/>
      <c r="F2" s="1" t="n"/>
      <c r="G2" s="1" t="n"/>
      <c r="H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0" customHeight="1">
      <c r="B4" s="5" t="inlineStr">
        <is>
          <t>Question 1 — Choix de la méthode d'évaluation du terrain (C5)</t>
        </is>
      </c>
      <c r="C4" s="6" t="n"/>
      <c r="D4" s="6" t="n"/>
      <c r="E4" s="6" t="n"/>
      <c r="F4" s="6" t="n"/>
      <c r="G4" s="6" t="n"/>
    </row>
    <row r="5">
      <c r="C5" s="9" t="inlineStr">
        <is>
          <t>Pourquoi la comparaison directe ? Quand préférer l'extraction, l'affectation, le lotissement, le résidu foncier ? (5-7 lignes)…</t>
        </is>
      </c>
      <c r="D5" s="54" t="n"/>
      <c r="E5" s="54" t="n"/>
      <c r="F5" s="54" t="n"/>
    </row>
    <row r="6">
      <c r="C6" s="54" t="n"/>
      <c r="D6" s="54" t="n"/>
      <c r="E6" s="54" t="n"/>
      <c r="F6" s="54" t="n"/>
    </row>
    <row r="7">
      <c r="C7" s="54" t="n"/>
      <c r="D7" s="54" t="n"/>
      <c r="E7" s="54" t="n"/>
      <c r="F7" s="54" t="n"/>
    </row>
    <row r="9" ht="20" customHeight="1">
      <c r="B9" s="5" t="inlineStr">
        <is>
          <t>Question 2 — Tendance du marché foncier (D12:D15 · C17 · C19 · D20)</t>
        </is>
      </c>
      <c r="C9" s="6" t="n"/>
      <c r="D9" s="6" t="n"/>
      <c r="E9" s="6" t="n"/>
      <c r="F9" s="6" t="n"/>
      <c r="G9" s="6" t="n"/>
    </row>
    <row r="10" ht="32" customHeight="1">
      <c r="B10" s="10" t="inlineStr">
        <is>
          <t>Année — lien</t>
        </is>
      </c>
      <c r="C10" s="10" t="inlineStr">
        <is>
          <t>Ratio médian prix vendu / rôle terrain — lien</t>
        </is>
      </c>
      <c r="D10" s="10" t="inlineStr">
        <is>
          <t>a) Variation annuelle du ratio</t>
        </is>
      </c>
      <c r="E10" s="10" t="inlineStr">
        <is>
          <t>$/m² médian — lien</t>
        </is>
      </c>
      <c r="F10" s="10" t="inlineStr">
        <is>
          <t>Superficie médiane (m²) — lien</t>
        </is>
      </c>
    </row>
    <row r="11">
      <c r="B11" s="55">
        <f>Données!B35</f>
        <v/>
      </c>
      <c r="C11" s="56">
        <f>Données!F35</f>
        <v/>
      </c>
      <c r="D11" s="57" t="inlineStr">
        <is>
          <t>—</t>
        </is>
      </c>
      <c r="E11" s="58">
        <f>Données!D35</f>
        <v/>
      </c>
      <c r="F11" s="58">
        <f>Données!E35</f>
        <v/>
      </c>
    </row>
    <row r="12">
      <c r="B12" s="55">
        <f>Données!B36</f>
        <v/>
      </c>
      <c r="C12" s="56">
        <f>Données!F36</f>
        <v/>
      </c>
      <c r="D12" s="59" t="n"/>
      <c r="E12" s="58">
        <f>Données!D36</f>
        <v/>
      </c>
      <c r="F12" s="58">
        <f>Données!E36</f>
        <v/>
      </c>
    </row>
    <row r="13">
      <c r="B13" s="55">
        <f>Données!B37</f>
        <v/>
      </c>
      <c r="C13" s="56">
        <f>Données!F37</f>
        <v/>
      </c>
      <c r="D13" s="59" t="n"/>
      <c r="E13" s="58">
        <f>Données!D37</f>
        <v/>
      </c>
      <c r="F13" s="58">
        <f>Données!E37</f>
        <v/>
      </c>
    </row>
    <row r="14">
      <c r="B14" s="55">
        <f>Données!B38</f>
        <v/>
      </c>
      <c r="C14" s="56">
        <f>Données!F38</f>
        <v/>
      </c>
      <c r="D14" s="59" t="n"/>
      <c r="E14" s="58">
        <f>Données!D38</f>
        <v/>
      </c>
      <c r="F14" s="58">
        <f>Données!E38</f>
        <v/>
      </c>
    </row>
    <row r="15">
      <c r="B15" s="55">
        <f>Données!B39</f>
        <v/>
      </c>
      <c r="C15" s="56">
        <f>Données!F39</f>
        <v/>
      </c>
      <c r="D15" s="59" t="n"/>
      <c r="E15" s="58">
        <f>Données!D39</f>
        <v/>
      </c>
      <c r="F15" s="58">
        <f>Données!E39</f>
        <v/>
      </c>
    </row>
    <row r="16">
      <c r="C16" s="28" t="inlineStr">
        <is>
          <t>b) Taux mensuel dérivé : (ratio 2026 ÷ ratio 2024)^(1/24) − 1</t>
        </is>
      </c>
    </row>
    <row r="17">
      <c r="C17" s="60" t="n"/>
    </row>
    <row r="18">
      <c r="C18" s="28" t="inlineStr">
        <is>
          <t>b) Équivalent annuel du taux mensuel</t>
        </is>
      </c>
    </row>
    <row r="19">
      <c r="C19" s="61" t="n"/>
    </row>
    <row r="20">
      <c r="C20" s="28" t="inlineStr">
        <is>
          <t>c) Pourquoi le ratio prix/rôle plutôt que le $/m² brut pour mesurer la tendance ? (3-5 lignes)</t>
        </is>
      </c>
      <c r="D20" s="9" t="inlineStr">
        <is>
          <t>Réponse ancrée dans E11:F15 (composition des ventes) et C11:C15…</t>
        </is>
      </c>
      <c r="E20" s="54" t="n"/>
      <c r="F20" s="54" t="n"/>
    </row>
    <row r="21">
      <c r="D21" s="54" t="n"/>
      <c r="E21" s="54" t="n"/>
      <c r="F21" s="54" t="n"/>
    </row>
    <row r="22">
      <c r="D22" s="54" t="n"/>
      <c r="E22" s="54" t="n"/>
      <c r="F22" s="54" t="n"/>
    </row>
    <row r="24" ht="20" customHeight="1">
      <c r="B24" s="5" t="inlineStr">
        <is>
          <t>Question 3 — Sélection des ventes (D26:F34 · C35)</t>
        </is>
      </c>
      <c r="C24" s="6" t="n"/>
      <c r="D24" s="6" t="n"/>
      <c r="E24" s="6" t="n"/>
      <c r="F24" s="6" t="n"/>
      <c r="G24" s="6" t="n"/>
    </row>
    <row r="25" ht="32" customHeight="1">
      <c r="B25" s="10" t="inlineStr">
        <is>
          <t>No — lien</t>
        </is>
      </c>
      <c r="C25" s="10" t="inlineStr">
        <is>
          <t>Adresse — lien</t>
        </is>
      </c>
      <c r="D25" s="10" t="inlineStr">
        <is>
          <t>a) Mois écoulés à la date d'évaluation</t>
        </is>
      </c>
      <c r="E25" s="10" t="inlineStr">
        <is>
          <t>b) Décision (liste)</t>
        </is>
      </c>
      <c r="F25" s="10" t="inlineStr">
        <is>
          <t>c) Motif (une phrase, avec la donnée en cause)</t>
        </is>
      </c>
    </row>
    <row r="26" ht="28" customHeight="1">
      <c r="B26" s="55">
        <f>Données!B22</f>
        <v/>
      </c>
      <c r="C26" s="62">
        <f>Données!C22</f>
        <v/>
      </c>
      <c r="D26" s="63" t="n"/>
      <c r="E26" s="8" t="n"/>
      <c r="F26" s="8" t="n"/>
    </row>
    <row r="27" ht="28" customHeight="1">
      <c r="B27" s="55">
        <f>Données!B23</f>
        <v/>
      </c>
      <c r="C27" s="62">
        <f>Données!C23</f>
        <v/>
      </c>
      <c r="D27" s="63" t="n"/>
      <c r="E27" s="8" t="n"/>
      <c r="F27" s="8" t="n"/>
    </row>
    <row r="28" ht="28" customHeight="1">
      <c r="B28" s="55">
        <f>Données!B24</f>
        <v/>
      </c>
      <c r="C28" s="62">
        <f>Données!C24</f>
        <v/>
      </c>
      <c r="D28" s="63" t="n"/>
      <c r="E28" s="8" t="n"/>
      <c r="F28" s="8" t="n"/>
    </row>
    <row r="29" ht="28" customHeight="1">
      <c r="B29" s="55">
        <f>Données!B25</f>
        <v/>
      </c>
      <c r="C29" s="62">
        <f>Données!C25</f>
        <v/>
      </c>
      <c r="D29" s="63" t="n"/>
      <c r="E29" s="8" t="n"/>
      <c r="F29" s="8" t="n"/>
    </row>
    <row r="30" ht="28" customHeight="1">
      <c r="B30" s="55">
        <f>Données!B26</f>
        <v/>
      </c>
      <c r="C30" s="62">
        <f>Données!C26</f>
        <v/>
      </c>
      <c r="D30" s="63" t="n"/>
      <c r="E30" s="8" t="n"/>
      <c r="F30" s="8" t="n"/>
    </row>
    <row r="31" ht="28" customHeight="1">
      <c r="B31" s="55">
        <f>Données!B27</f>
        <v/>
      </c>
      <c r="C31" s="62">
        <f>Données!C27</f>
        <v/>
      </c>
      <c r="D31" s="63" t="n"/>
      <c r="E31" s="8" t="n"/>
      <c r="F31" s="8" t="n"/>
    </row>
    <row r="32" ht="28" customHeight="1">
      <c r="B32" s="55">
        <f>Données!B28</f>
        <v/>
      </c>
      <c r="C32" s="62">
        <f>Données!C28</f>
        <v/>
      </c>
      <c r="D32" s="63" t="n"/>
      <c r="E32" s="8" t="n"/>
      <c r="F32" s="8" t="n"/>
    </row>
    <row r="33" ht="28" customHeight="1">
      <c r="B33" s="55">
        <f>Données!B29</f>
        <v/>
      </c>
      <c r="C33" s="62">
        <f>Données!C29</f>
        <v/>
      </c>
      <c r="D33" s="63" t="n"/>
      <c r="E33" s="8" t="n"/>
      <c r="F33" s="8" t="n"/>
    </row>
    <row r="34" ht="28" customHeight="1">
      <c r="B34" s="55">
        <f>Données!B30</f>
        <v/>
      </c>
      <c r="C34" s="62">
        <f>Données!C30</f>
        <v/>
      </c>
      <c r="D34" s="63" t="n"/>
      <c r="E34" s="8" t="n"/>
      <c r="F34" s="8" t="n"/>
    </row>
    <row r="35">
      <c r="C35" s="28" t="inlineStr">
        <is>
          <t>Nombre de ventes retenues (formule NB.SI / COUNTIF)</t>
        </is>
      </c>
      <c r="D35" s="64" t="n"/>
    </row>
  </sheetData>
  <mergeCells count="7">
    <mergeCell ref="B24:G24"/>
    <mergeCell ref="B2:G2"/>
    <mergeCell ref="B9:G9"/>
    <mergeCell ref="B1:G1"/>
    <mergeCell ref="B4:G4"/>
    <mergeCell ref="C5:F7"/>
    <mergeCell ref="D20:F22"/>
  </mergeCells>
  <conditionalFormatting sqref="E26:E34">
    <cfRule type="expression" priority="1" dxfId="3">
      <formula>$E26="Retenir"</formula>
    </cfRule>
    <cfRule type="expression" priority="2" dxfId="4">
      <formula>$E26="Écarter"</formula>
    </cfRule>
  </conditionalFormatting>
  <conditionalFormatting sqref="D26:D34">
    <cfRule type="expression" priority="3" dxfId="5">
      <formula>$D26&gt;Données!$D$68</formula>
    </cfRule>
  </conditionalFormatting>
  <dataValidations count="1">
    <dataValidation sqref="E26:E34" showDropDown="0" showInputMessage="0" showErrorMessage="0" allowBlank="1" type="list">
      <formula1>"Retenir,Écarter"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&amp;LIMM1033-20 · TP1 · UQO Éval&amp;CAnalyse — questions 1 à 3&amp;RPage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C6A300"/>
    <outlinePr summaryBelow="1" summaryRight="1"/>
    <pageSetUpPr fitToPage="1"/>
  </sheetPr>
  <dimension ref="A1:L33"/>
  <sheetViews>
    <sheetView showGridLines="0" zoomScale="11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5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9" customWidth="1" min="12" max="12"/>
  </cols>
  <sheetData>
    <row r="1" ht="30" customHeight="1">
      <c r="A1" s="1" t="n"/>
      <c r="B1" s="2" t="inlineStr">
        <is>
          <t>Grille d'ajustement en $/m² — Questions 4 à 7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18" customHeight="1">
      <c r="A2" s="1" t="n"/>
      <c r="B2" s="3" t="inlineStr">
        <is>
          <t>Temps (séquentiel) puis ajustements de propriété (additifs, en % du prix ajusté au marché). Tout par formule.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18" customHeight="1">
      <c r="B4" s="65" t="inlineStr">
        <is>
          <t>Question 4 — Conversion et temps (lignes 11 à 14) · superficies ligne 8 · mois : Analyse!D26:D34 · taux mensuel : Analyse!C17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</row>
    <row r="5" ht="32" customHeight="1">
      <c r="B5" s="10" t="inlineStr">
        <is>
          <t>Élément</t>
        </is>
      </c>
      <c r="C5" s="10" t="inlineStr">
        <is>
          <t>V1</t>
        </is>
      </c>
      <c r="D5" s="10" t="inlineStr">
        <is>
          <t>V2</t>
        </is>
      </c>
      <c r="E5" s="10" t="inlineStr">
        <is>
          <t>V3</t>
        </is>
      </c>
      <c r="F5" s="10" t="inlineStr">
        <is>
          <t>V4</t>
        </is>
      </c>
      <c r="G5" s="10" t="inlineStr">
        <is>
          <t>V5</t>
        </is>
      </c>
      <c r="H5" s="10" t="inlineStr">
        <is>
          <t>V6</t>
        </is>
      </c>
      <c r="I5" s="10" t="inlineStr">
        <is>
          <t>V7</t>
        </is>
      </c>
      <c r="J5" s="10" t="inlineStr">
        <is>
          <t>V8</t>
        </is>
      </c>
      <c r="K5" s="10" t="inlineStr">
        <is>
          <t>V9</t>
        </is>
      </c>
    </row>
    <row r="6" ht="30" customHeight="1">
      <c r="B6" s="12" t="inlineStr">
        <is>
          <t>Adresse — lien</t>
        </is>
      </c>
      <c r="C6" s="66">
        <f>Données!C22</f>
        <v/>
      </c>
      <c r="D6" s="66">
        <f>Données!C23</f>
        <v/>
      </c>
      <c r="E6" s="66">
        <f>Données!C24</f>
        <v/>
      </c>
      <c r="F6" s="66">
        <f>Données!C25</f>
        <v/>
      </c>
      <c r="G6" s="66">
        <f>Données!C26</f>
        <v/>
      </c>
      <c r="H6" s="66">
        <f>Données!C27</f>
        <v/>
      </c>
      <c r="I6" s="66">
        <f>Données!C28</f>
        <v/>
      </c>
      <c r="J6" s="66">
        <f>Données!C29</f>
        <v/>
      </c>
      <c r="K6" s="66">
        <f>Données!C30</f>
        <v/>
      </c>
    </row>
    <row r="7">
      <c r="B7" s="12" t="inlineStr">
        <is>
          <t>Prix de vente ($) — lien</t>
        </is>
      </c>
      <c r="C7" s="58">
        <f>Données!F22</f>
        <v/>
      </c>
      <c r="D7" s="58">
        <f>Données!F23</f>
        <v/>
      </c>
      <c r="E7" s="58">
        <f>Données!F24</f>
        <v/>
      </c>
      <c r="F7" s="58">
        <f>Données!F25</f>
        <v/>
      </c>
      <c r="G7" s="58">
        <f>Données!F26</f>
        <v/>
      </c>
      <c r="H7" s="58">
        <f>Données!F27</f>
        <v/>
      </c>
      <c r="I7" s="58">
        <f>Données!F28</f>
        <v/>
      </c>
      <c r="J7" s="58">
        <f>Données!F29</f>
        <v/>
      </c>
      <c r="K7" s="58">
        <f>Données!F30</f>
        <v/>
      </c>
    </row>
    <row r="8">
      <c r="B8" s="12" t="inlineStr">
        <is>
          <t>Superficie (m²) — lien</t>
        </is>
      </c>
      <c r="C8" s="67">
        <f>Données!G22</f>
        <v/>
      </c>
      <c r="D8" s="67">
        <f>Données!G23</f>
        <v/>
      </c>
      <c r="E8" s="67">
        <f>Données!G24</f>
        <v/>
      </c>
      <c r="F8" s="67">
        <f>Données!G25</f>
        <v/>
      </c>
      <c r="G8" s="67">
        <f>Données!G26</f>
        <v/>
      </c>
      <c r="H8" s="67">
        <f>Données!G27</f>
        <v/>
      </c>
      <c r="I8" s="67">
        <f>Données!G28</f>
        <v/>
      </c>
      <c r="J8" s="67">
        <f>Données!G29</f>
        <v/>
      </c>
      <c r="K8" s="67">
        <f>Données!G30</f>
        <v/>
      </c>
    </row>
    <row r="9">
      <c r="B9" s="12" t="inlineStr">
        <is>
          <t>Décision (question 3) — lien</t>
        </is>
      </c>
      <c r="C9" s="55">
        <f>IF(Analyse!E26="","?",Analyse!E26)</f>
        <v/>
      </c>
      <c r="D9" s="55">
        <f>IF(Analyse!E27="","?",Analyse!E27)</f>
        <v/>
      </c>
      <c r="E9" s="55">
        <f>IF(Analyse!E28="","?",Analyse!E28)</f>
        <v/>
      </c>
      <c r="F9" s="55">
        <f>IF(Analyse!E29="","?",Analyse!E29)</f>
        <v/>
      </c>
      <c r="G9" s="55">
        <f>IF(Analyse!E30="","?",Analyse!E30)</f>
        <v/>
      </c>
      <c r="H9" s="55">
        <f>IF(Analyse!E31="","?",Analyse!E31)</f>
        <v/>
      </c>
      <c r="I9" s="55">
        <f>IF(Analyse!E32="","?",Analyse!E32)</f>
        <v/>
      </c>
      <c r="J9" s="55">
        <f>IF(Analyse!E33="","?",Analyse!E33)</f>
        <v/>
      </c>
      <c r="K9" s="55">
        <f>IF(Analyse!E34="","?",Analyse!E34)</f>
        <v/>
      </c>
    </row>
    <row r="10">
      <c r="B10" s="12" t="inlineStr">
        <is>
          <t>Ratio prix vendu / rôle terrain — automatique (utile à la question 8)</t>
        </is>
      </c>
      <c r="C10" s="56">
        <f>C7/Données!J22</f>
        <v/>
      </c>
      <c r="D10" s="56">
        <f>D7/Données!J23</f>
        <v/>
      </c>
      <c r="E10" s="56">
        <f>E7/Données!J24</f>
        <v/>
      </c>
      <c r="F10" s="56">
        <f>F7/Données!J25</f>
        <v/>
      </c>
      <c r="G10" s="56">
        <f>G7/Données!J26</f>
        <v/>
      </c>
      <c r="H10" s="56">
        <f>H7/Données!J27</f>
        <v/>
      </c>
      <c r="I10" s="56">
        <f>I7/Données!J28</f>
        <v/>
      </c>
      <c r="J10" s="56">
        <f>J7/Données!J29</f>
        <v/>
      </c>
      <c r="K10" s="56">
        <f>K7/Données!J30</f>
        <v/>
      </c>
    </row>
    <row r="11">
      <c r="B11" s="12" t="inlineStr">
        <is>
          <t>a) Prix brut ($/m²) = prix ÷ superficie</t>
        </is>
      </c>
      <c r="C11" s="68" t="n"/>
      <c r="D11" s="68" t="n"/>
      <c r="E11" s="68" t="n"/>
      <c r="F11" s="68" t="n"/>
      <c r="G11" s="68" t="n"/>
      <c r="H11" s="68" t="n"/>
      <c r="I11" s="68" t="n"/>
      <c r="J11" s="68" t="n"/>
      <c r="K11" s="68" t="n"/>
    </row>
    <row r="12">
      <c r="B12" s="12" t="inlineStr">
        <is>
          <t>b) Mois écoulés — lien (question 3a)</t>
        </is>
      </c>
      <c r="C12" s="67">
        <f>Analyse!D26</f>
        <v/>
      </c>
      <c r="D12" s="67">
        <f>Analyse!D27</f>
        <v/>
      </c>
      <c r="E12" s="67">
        <f>Analyse!D28</f>
        <v/>
      </c>
      <c r="F12" s="67">
        <f>Analyse!D29</f>
        <v/>
      </c>
      <c r="G12" s="67">
        <f>Analyse!D30</f>
        <v/>
      </c>
      <c r="H12" s="67">
        <f>Analyse!D31</f>
        <v/>
      </c>
      <c r="I12" s="67">
        <f>Analyse!D32</f>
        <v/>
      </c>
      <c r="J12" s="67">
        <f>Analyse!D33</f>
        <v/>
      </c>
      <c r="K12" s="67">
        <f>Analyse!D34</f>
        <v/>
      </c>
    </row>
    <row r="13">
      <c r="B13" s="12" t="inlineStr">
        <is>
          <t>c) Facteur temps = 1 + taux mensuel × mois</t>
        </is>
      </c>
      <c r="C13" s="69" t="n"/>
      <c r="D13" s="69" t="n"/>
      <c r="E13" s="69" t="n"/>
      <c r="F13" s="69" t="n"/>
      <c r="G13" s="69" t="n"/>
      <c r="H13" s="69" t="n"/>
      <c r="I13" s="69" t="n"/>
      <c r="J13" s="69" t="n"/>
      <c r="K13" s="69" t="n"/>
    </row>
    <row r="14">
      <c r="B14" s="28" t="inlineStr">
        <is>
          <t>d) PRIX AJUSTÉ AU MARCHÉ ($/m²) = a × c</t>
        </is>
      </c>
      <c r="C14" s="68" t="n"/>
      <c r="D14" s="68" t="n"/>
      <c r="E14" s="68" t="n"/>
      <c r="F14" s="68" t="n"/>
      <c r="G14" s="68" t="n"/>
      <c r="H14" s="68" t="n"/>
      <c r="I14" s="68" t="n"/>
      <c r="J14" s="68" t="n"/>
      <c r="K14" s="68" t="n"/>
    </row>
    <row r="15" ht="18" customHeight="1">
      <c r="B15" s="65" t="inlineStr">
        <is>
          <t>Question 5 — Ajustements de propriété (lignes 16 à 20), en % du prix ajusté au marché — signe : ajuster le comparable VERS le sujet</t>
        </is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B16" s="12" t="inlineStr">
        <is>
          <t>a) Superficie : +3 % par tranche complète de 20 % d'écart (comparable plus grand → +, plus petit → −)</t>
        </is>
      </c>
      <c r="C16" s="59" t="n"/>
      <c r="D16" s="59" t="n"/>
      <c r="E16" s="59" t="n"/>
      <c r="F16" s="59" t="n"/>
      <c r="G16" s="59" t="n"/>
      <c r="H16" s="59" t="n"/>
      <c r="I16" s="59" t="n"/>
      <c r="J16" s="59" t="n"/>
      <c r="K16" s="59" t="n"/>
    </row>
    <row r="17">
      <c r="B17" s="12" t="inlineStr">
        <is>
          <t>b) Profondeur (Harper) : +5 % si prof. comparable ÷ sujet &gt; 1,25 ; −5 % si &lt; 0,75 ; sinon 0</t>
        </is>
      </c>
      <c r="C17" s="59" t="n"/>
      <c r="D17" s="59" t="n"/>
      <c r="E17" s="59" t="n"/>
      <c r="F17" s="59" t="n"/>
      <c r="G17" s="59" t="n"/>
      <c r="H17" s="59" t="n"/>
      <c r="I17" s="59" t="n"/>
      <c r="J17" s="59" t="n"/>
      <c r="K17" s="59" t="n"/>
    </row>
    <row r="18">
      <c r="B18" s="12" t="inlineStr">
        <is>
          <t>c) Localisation par équité du rôle : (rôle sujet/m² ÷ rôle comparable/m²) − 1, plafonné à ±10 %</t>
        </is>
      </c>
      <c r="C18" s="59" t="n"/>
      <c r="D18" s="59" t="n"/>
      <c r="E18" s="59" t="n"/>
      <c r="F18" s="59" t="n"/>
      <c r="G18" s="59" t="n"/>
      <c r="H18" s="59" t="n"/>
      <c r="I18" s="59" t="n"/>
      <c r="J18" s="59" t="n"/>
      <c r="K18" s="59" t="n"/>
    </row>
    <row r="19">
      <c r="B19" s="12" t="inlineStr">
        <is>
          <t>d) Total des ajustements de propriété (%)</t>
        </is>
      </c>
      <c r="C19" s="59" t="n"/>
      <c r="D19" s="59" t="n"/>
      <c r="E19" s="59" t="n"/>
      <c r="F19" s="59" t="n"/>
      <c r="G19" s="59" t="n"/>
      <c r="H19" s="59" t="n"/>
      <c r="I19" s="59" t="n"/>
      <c r="J19" s="59" t="n"/>
      <c r="K19" s="59" t="n"/>
    </row>
    <row r="20">
      <c r="B20" s="28" t="inlineStr">
        <is>
          <t>e) PRIX FINAL AJUSTÉ ($/m²) = prix ajusté au marché × (1 + total)</t>
        </is>
      </c>
      <c r="C20" s="68" t="n"/>
      <c r="D20" s="68" t="n"/>
      <c r="E20" s="68" t="n"/>
      <c r="F20" s="68" t="n"/>
      <c r="G20" s="68" t="n"/>
      <c r="H20" s="68" t="n"/>
      <c r="I20" s="68" t="n"/>
      <c r="J20" s="68" t="n"/>
      <c r="K20" s="68" t="n"/>
    </row>
    <row r="21" ht="18" customHeight="1">
      <c r="B21" s="65" t="inlineStr">
        <is>
          <t>Question 6 — Seuils (lignes 22 à 24) : net = temps + propriété (signés) ; brut = somme des valeurs absolues</t>
        </is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B22" s="12" t="inlineStr">
        <is>
          <t>Ajustement net (%)</t>
        </is>
      </c>
      <c r="C22" s="59" t="n"/>
      <c r="D22" s="59" t="n"/>
      <c r="E22" s="59" t="n"/>
      <c r="F22" s="59" t="n"/>
      <c r="G22" s="59" t="n"/>
      <c r="H22" s="59" t="n"/>
      <c r="I22" s="59" t="n"/>
      <c r="J22" s="59" t="n"/>
      <c r="K22" s="59" t="n"/>
    </row>
    <row r="23">
      <c r="B23" s="12" t="inlineStr">
        <is>
          <t>Ajustement brut (%)</t>
        </is>
      </c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</row>
    <row r="24">
      <c r="B24" s="12" t="inlineStr">
        <is>
          <t>Conformité aux seuils — automatique (net ≤ 15 %, brut ≤ 25 %)</t>
        </is>
      </c>
      <c r="C24" s="55">
        <f>IF(OR(C22="",C23=""),"—",IF(AND(ABS(C22)&lt;=Données!$D$65,C23&lt;=Données!$D$66),"Conforme","À surveiller"))</f>
        <v/>
      </c>
      <c r="D24" s="55">
        <f>IF(OR(D22="",D23=""),"—",IF(AND(ABS(D22)&lt;=Données!$D$65,D23&lt;=Données!$D$66),"Conforme","À surveiller"))</f>
        <v/>
      </c>
      <c r="E24" s="55">
        <f>IF(OR(E22="",E23=""),"—",IF(AND(ABS(E22)&lt;=Données!$D$65,E23&lt;=Données!$D$66),"Conforme","À surveiller"))</f>
        <v/>
      </c>
      <c r="F24" s="55">
        <f>IF(OR(F22="",F23=""),"—",IF(AND(ABS(F22)&lt;=Données!$D$65,F23&lt;=Données!$D$66),"Conforme","À surveiller"))</f>
        <v/>
      </c>
      <c r="G24" s="55">
        <f>IF(OR(G22="",G23=""),"—",IF(AND(ABS(G22)&lt;=Données!$D$65,G23&lt;=Données!$D$66),"Conforme","À surveiller"))</f>
        <v/>
      </c>
      <c r="H24" s="55">
        <f>IF(OR(H22="",H23=""),"—",IF(AND(ABS(H22)&lt;=Données!$D$65,H23&lt;=Données!$D$66),"Conforme","À surveiller"))</f>
        <v/>
      </c>
      <c r="I24" s="55">
        <f>IF(OR(I22="",I23=""),"—",IF(AND(ABS(I22)&lt;=Données!$D$65,I23&lt;=Données!$D$66),"Conforme","À surveiller"))</f>
        <v/>
      </c>
      <c r="J24" s="55">
        <f>IF(OR(J22="",J23=""),"—",IF(AND(ABS(J22)&lt;=Données!$D$65,J23&lt;=Données!$D$66),"Conforme","À surveiller"))</f>
        <v/>
      </c>
      <c r="K24" s="55">
        <f>IF(OR(K22="",K23=""),"—",IF(AND(ABS(K22)&lt;=Données!$D$65,K23&lt;=Données!$D$66),"Conforme","À surveiller"))</f>
        <v/>
      </c>
    </row>
    <row r="25" ht="18" customHeight="1">
      <c r="B25" s="65" t="inlineStr">
        <is>
          <t>Question 7 — Réconciliation (lignes 26 à 31) : pondérations 0 % pour les ventes écartées, total 100 %</t>
        </is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>
      <c r="B26" s="12" t="inlineStr">
        <is>
          <t>Pondération (%)</t>
        </is>
      </c>
      <c r="C26" s="70" t="n"/>
      <c r="D26" s="70" t="n"/>
      <c r="E26" s="70" t="n"/>
      <c r="F26" s="70" t="n"/>
      <c r="G26" s="70" t="n"/>
      <c r="H26" s="70" t="n"/>
      <c r="I26" s="70" t="n"/>
      <c r="J26" s="70" t="n"/>
      <c r="K26" s="70" t="n"/>
      <c r="L26" s="19">
        <f>IF(ROUND(SUM(C26:K26),4)=1,"✓","≠ 100 %")</f>
        <v/>
      </c>
    </row>
    <row r="27">
      <c r="B27" s="28" t="inlineStr">
        <is>
          <t>$/m² RETENU (somme pondérée des prix finaux ajustés)</t>
        </is>
      </c>
      <c r="C27" s="68" t="n"/>
    </row>
    <row r="28">
      <c r="B28" s="28" t="inlineStr">
        <is>
          <t>Valeur du sujet ($) = $/m² retenu × 430 m²</t>
        </is>
      </c>
      <c r="C28" s="71" t="n"/>
    </row>
    <row r="29">
      <c r="B29" s="28" t="inlineStr">
        <is>
          <t>VALEUR CONCLUE ($), arrondie au 5 000 $</t>
        </is>
      </c>
      <c r="C29" s="71" t="n"/>
    </row>
    <row r="30">
      <c r="B30" s="28" t="inlineStr">
        <is>
          <t>Écart du prix demandé par rapport à la valeur conclue (%)</t>
        </is>
      </c>
      <c r="C30" s="59" t="n"/>
    </row>
    <row r="31">
      <c r="B31" s="28" t="inlineStr">
        <is>
          <t>Justification des pondérations et lecture des seuils (4-6 lignes)</t>
        </is>
      </c>
      <c r="C31" s="9" t="inlineStr">
        <is>
          <t>Quelles ventes dominent, pourquoi ; quelle vente est la moins fiable au regard des seuils ; cohérence avec le prix demandé…</t>
        </is>
      </c>
      <c r="D31" s="54" t="n"/>
      <c r="E31" s="54" t="n"/>
      <c r="F31" s="54" t="n"/>
      <c r="G31" s="54" t="n"/>
      <c r="H31" s="54" t="n"/>
      <c r="I31" s="54" t="n"/>
      <c r="J31" s="54" t="n"/>
      <c r="K31" s="54" t="n"/>
    </row>
    <row r="32">
      <c r="C32" s="54" t="n"/>
      <c r="D32" s="54" t="n"/>
      <c r="E32" s="54" t="n"/>
      <c r="F32" s="54" t="n"/>
      <c r="G32" s="54" t="n"/>
      <c r="H32" s="54" t="n"/>
      <c r="I32" s="54" t="n"/>
      <c r="J32" s="54" t="n"/>
      <c r="K32" s="54" t="n"/>
    </row>
    <row r="33">
      <c r="C33" s="54" t="n"/>
      <c r="D33" s="54" t="n"/>
      <c r="E33" s="54" t="n"/>
      <c r="F33" s="54" t="n"/>
      <c r="G33" s="54" t="n"/>
      <c r="H33" s="54" t="n"/>
      <c r="I33" s="54" t="n"/>
      <c r="J33" s="54" t="n"/>
      <c r="K33" s="54" t="n"/>
    </row>
  </sheetData>
  <mergeCells count="3">
    <mergeCell ref="C31:K33"/>
    <mergeCell ref="B1:K1"/>
    <mergeCell ref="B2:K2"/>
  </mergeCells>
  <conditionalFormatting sqref="C9:K9">
    <cfRule type="expression" priority="1" dxfId="4">
      <formula>C9="Écarter"</formula>
    </cfRule>
    <cfRule type="expression" priority="2" dxfId="3">
      <formula>C9="Retenir"</formula>
    </cfRule>
  </conditionalFormatting>
  <conditionalFormatting sqref="C24:K24">
    <cfRule type="expression" priority="3" dxfId="4">
      <formula>C24="À surveiller"</formula>
    </cfRule>
    <cfRule type="expression" priority="4" dxfId="3">
      <formula>C24="Conforme"</formula>
    </cfRule>
  </conditionalFormatting>
  <conditionalFormatting sqref="C23:K23">
    <cfRule type="dataBar" priority="5">
      <dataBar showValue="1">
        <cfvo type="num" val="0"/>
        <cfvo type="num" val="0.35"/>
        <color rgb="00C6A300"/>
      </dataBar>
    </cfRule>
  </conditionalFormatting>
  <printOptions horizontalCentered="1"/>
  <pageMargins left="0.75" right="0.75" top="1" bottom="1" header="0.5" footer="0.5"/>
  <pageSetup orientation="landscape" fitToHeight="0" fitToWidth="1"/>
  <headerFooter>
    <oddHeader/>
    <oddFooter>&amp;LIMM1033-20 · TP1 · UQO Éval&amp;CGrille d'ajustement — questions 4 à 7&amp;RPage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006085"/>
    <outlinePr summaryBelow="1" summaryRight="1"/>
    <pageSetUpPr fitToPage="1"/>
  </sheetPr>
  <dimension ref="A1:J40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8" customWidth="1" min="2" max="2"/>
    <col width="34" customWidth="1" min="3" max="3"/>
    <col width="16" customWidth="1" min="4" max="4"/>
    <col width="16" customWidth="1" min="5" max="5"/>
    <col width="16" customWidth="1" min="6" max="6"/>
    <col width="18" customWidth="1" min="7" max="7"/>
    <col width="16" customWidth="1" min="8" max="8"/>
    <col width="16" customWidth="1" min="9" max="9"/>
  </cols>
  <sheetData>
    <row r="1" ht="30" customHeight="1">
      <c r="A1" s="1" t="n"/>
      <c r="B1" s="2" t="inlineStr">
        <is>
          <t>Méthodes de contrôle — Questions 8 et 9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18" customHeight="1">
      <c r="A2" s="1" t="n"/>
      <c r="B2" s="3" t="inlineStr">
        <is>
          <t>Affectation (ratio terrain/total), rôle indexé, prix demandés réels · puis risque réglementaire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20" customHeight="1">
      <c r="B4" s="5" t="inlineStr">
        <is>
          <t>Question 8a — Méthode d'affectation : maisons vendues du voisinage (F6:G11 · I6:I11 · D12:D14)</t>
        </is>
      </c>
      <c r="C4" s="6" t="n"/>
      <c r="D4" s="6" t="n"/>
      <c r="E4" s="6" t="n"/>
      <c r="F4" s="6" t="n"/>
      <c r="G4" s="6" t="n"/>
      <c r="H4" s="6" t="n"/>
      <c r="I4" s="6" t="n"/>
    </row>
    <row r="5" ht="32" customHeight="1">
      <c r="B5" s="10" t="inlineStr"/>
      <c r="C5" s="51" t="n"/>
      <c r="D5" s="10" t="inlineStr">
        <is>
          <t>Prix ($) — lien</t>
        </is>
      </c>
      <c r="E5" s="10" t="inlineStr">
        <is>
          <t>Rôle terrain ($) — lien</t>
        </is>
      </c>
      <c r="F5" s="10" t="inlineStr">
        <is>
          <t>Part du terrain au rôle (formule)</t>
        </is>
      </c>
      <c r="G5" s="10" t="inlineStr">
        <is>
          <t>Valeur implicite du terrain ($)</t>
        </is>
      </c>
      <c r="H5" s="10" t="inlineStr">
        <is>
          <t>Terrain (m²) — lien</t>
        </is>
      </c>
      <c r="I5" s="10" t="inlineStr">
        <is>
          <t>$/m² implicite</t>
        </is>
      </c>
    </row>
    <row r="6">
      <c r="B6" s="62">
        <f>Données!B55</f>
        <v/>
      </c>
      <c r="D6" s="72">
        <f>Données!E55</f>
        <v/>
      </c>
      <c r="E6" s="72">
        <f>Données!F55</f>
        <v/>
      </c>
      <c r="F6" s="73" t="n"/>
      <c r="G6" s="71" t="n"/>
      <c r="H6" s="58">
        <f>Données!I55</f>
        <v/>
      </c>
      <c r="I6" s="68" t="n"/>
    </row>
    <row r="7">
      <c r="B7" s="62">
        <f>Données!B56</f>
        <v/>
      </c>
      <c r="D7" s="72">
        <f>Données!E56</f>
        <v/>
      </c>
      <c r="E7" s="72">
        <f>Données!F56</f>
        <v/>
      </c>
      <c r="F7" s="73" t="n"/>
      <c r="G7" s="71" t="n"/>
      <c r="H7" s="58">
        <f>Données!I56</f>
        <v/>
      </c>
      <c r="I7" s="68" t="n"/>
    </row>
    <row r="8">
      <c r="B8" s="62">
        <f>Données!B57</f>
        <v/>
      </c>
      <c r="D8" s="72">
        <f>Données!E57</f>
        <v/>
      </c>
      <c r="E8" s="72">
        <f>Données!F57</f>
        <v/>
      </c>
      <c r="F8" s="73" t="n"/>
      <c r="G8" s="71" t="n"/>
      <c r="H8" s="58">
        <f>Données!I57</f>
        <v/>
      </c>
      <c r="I8" s="68" t="n"/>
    </row>
    <row r="9">
      <c r="B9" s="62">
        <f>Données!B58</f>
        <v/>
      </c>
      <c r="D9" s="72">
        <f>Données!E58</f>
        <v/>
      </c>
      <c r="E9" s="72">
        <f>Données!F58</f>
        <v/>
      </c>
      <c r="F9" s="73" t="n"/>
      <c r="G9" s="71" t="n"/>
      <c r="H9" s="58">
        <f>Données!I58</f>
        <v/>
      </c>
      <c r="I9" s="68" t="n"/>
    </row>
    <row r="10">
      <c r="B10" s="62">
        <f>Données!B59</f>
        <v/>
      </c>
      <c r="D10" s="72">
        <f>Données!E59</f>
        <v/>
      </c>
      <c r="E10" s="72">
        <f>Données!F59</f>
        <v/>
      </c>
      <c r="F10" s="73" t="n"/>
      <c r="G10" s="71" t="n"/>
      <c r="H10" s="58">
        <f>Données!I59</f>
        <v/>
      </c>
      <c r="I10" s="68" t="n"/>
    </row>
    <row r="11">
      <c r="B11" s="62">
        <f>Données!B60</f>
        <v/>
      </c>
      <c r="D11" s="72">
        <f>Données!E60</f>
        <v/>
      </c>
      <c r="E11" s="72">
        <f>Données!F60</f>
        <v/>
      </c>
      <c r="F11" s="73" t="n"/>
      <c r="G11" s="71" t="n"/>
      <c r="H11" s="58">
        <f>Données!I60</f>
        <v/>
      </c>
      <c r="I11" s="68" t="n"/>
    </row>
    <row r="12">
      <c r="C12" s="28" t="inlineStr">
        <is>
          <t>Médiane de la part du terrain</t>
        </is>
      </c>
      <c r="D12" s="73" t="n"/>
    </row>
    <row r="13">
      <c r="C13" s="28" t="inlineStr">
        <is>
          <t>Médiane du $/m² implicite du terrain</t>
        </is>
      </c>
      <c r="D13" s="68" t="n"/>
    </row>
    <row r="14">
      <c r="C14" s="28" t="inlineStr">
        <is>
          <t>INDICATION PAR AFFECTATION ($) = médiane $/m² × 430 m²</t>
        </is>
      </c>
      <c r="D14" s="71" t="n"/>
    </row>
    <row r="16" ht="20" customHeight="1">
      <c r="B16" s="5" t="inlineStr">
        <is>
          <t>Question 8b — Rôle indexé (D17:D18)</t>
        </is>
      </c>
      <c r="C16" s="6" t="n"/>
      <c r="D16" s="6" t="n"/>
      <c r="E16" s="6" t="n"/>
      <c r="F16" s="6" t="n"/>
      <c r="G16" s="6" t="n"/>
      <c r="H16" s="6" t="n"/>
      <c r="I16" s="6" t="n"/>
    </row>
    <row r="17">
      <c r="C17" s="28" t="inlineStr">
        <is>
          <t>Ratio moyen prix vendu / rôle terrain des ventes RETENUES (Grille, ligne 10)</t>
        </is>
      </c>
      <c r="D17" s="73" t="n"/>
    </row>
    <row r="18">
      <c r="C18" s="28" t="inlineStr">
        <is>
          <t>INDICATION PAR RÔLE INDEXÉ ($) = ratio × rôle terrain du sujet</t>
        </is>
      </c>
      <c r="D18" s="71" t="n"/>
    </row>
    <row r="20" ht="20" customHeight="1">
      <c r="B20" s="5" t="inlineStr">
        <is>
          <t>Question 8c — Prix demandés réels (F22:F28 · H22:H28 · D29 · D31)</t>
        </is>
      </c>
      <c r="C20" s="6" t="n"/>
      <c r="D20" s="6" t="n"/>
      <c r="E20" s="6" t="n"/>
      <c r="F20" s="6" t="n"/>
      <c r="G20" s="6" t="n"/>
      <c r="H20" s="6" t="n"/>
      <c r="I20" s="6" t="n"/>
    </row>
    <row r="21" ht="32" customHeight="1">
      <c r="B21" s="10" t="inlineStr">
        <is>
          <t>No</t>
        </is>
      </c>
      <c r="C21" s="10" t="inlineStr">
        <is>
          <t>Adresse — lien</t>
        </is>
      </c>
      <c r="D21" s="10" t="inlineStr">
        <is>
          <t>Prix demandé ($) — lien</t>
        </is>
      </c>
      <c r="E21" s="10" t="inlineStr">
        <is>
          <t>Superficie (m²) — lien</t>
        </is>
      </c>
      <c r="F21" s="10" t="inlineStr">
        <is>
          <t>$/m² demandé (formule)</t>
        </is>
      </c>
      <c r="G21" s="10" t="inlineStr">
        <is>
          <t>Rôle terrain ($) — lien</t>
        </is>
      </c>
      <c r="H21" s="10" t="inlineStr">
        <is>
          <t>Ratio prix demandé / rôle (formule)</t>
        </is>
      </c>
      <c r="I21" s="10" t="inlineStr"/>
    </row>
    <row r="22">
      <c r="B22" s="55">
        <f>Données!B44</f>
        <v/>
      </c>
      <c r="C22" s="62">
        <f>Données!C44</f>
        <v/>
      </c>
      <c r="D22" s="72">
        <f>Données!E44</f>
        <v/>
      </c>
      <c r="E22" s="67">
        <f>Données!G44</f>
        <v/>
      </c>
      <c r="F22" s="68" t="n"/>
      <c r="G22" s="72">
        <f>Données!H44</f>
        <v/>
      </c>
      <c r="H22" s="73" t="n"/>
    </row>
    <row r="23">
      <c r="B23" s="55">
        <f>Données!B45</f>
        <v/>
      </c>
      <c r="C23" s="62">
        <f>Données!C45</f>
        <v/>
      </c>
      <c r="D23" s="72">
        <f>Données!E45</f>
        <v/>
      </c>
      <c r="E23" s="67">
        <f>Données!G45</f>
        <v/>
      </c>
      <c r="F23" s="68" t="n"/>
      <c r="G23" s="72">
        <f>Données!H45</f>
        <v/>
      </c>
      <c r="H23" s="73" t="n"/>
    </row>
    <row r="24">
      <c r="B24" s="55">
        <f>Données!B46</f>
        <v/>
      </c>
      <c r="C24" s="62">
        <f>Données!C46</f>
        <v/>
      </c>
      <c r="D24" s="72">
        <f>Données!E46</f>
        <v/>
      </c>
      <c r="E24" s="67">
        <f>Données!G46</f>
        <v/>
      </c>
      <c r="F24" s="68" t="n"/>
      <c r="G24" s="72">
        <f>Données!H46</f>
        <v/>
      </c>
      <c r="H24" s="73" t="n"/>
    </row>
    <row r="25">
      <c r="B25" s="55">
        <f>Données!B47</f>
        <v/>
      </c>
      <c r="C25" s="62">
        <f>Données!C47</f>
        <v/>
      </c>
      <c r="D25" s="72">
        <f>Données!E47</f>
        <v/>
      </c>
      <c r="E25" s="67">
        <f>Données!G47</f>
        <v/>
      </c>
      <c r="F25" s="68" t="n"/>
      <c r="G25" s="72">
        <f>Données!H47</f>
        <v/>
      </c>
      <c r="H25" s="73" t="n"/>
    </row>
    <row r="26">
      <c r="B26" s="55">
        <f>Données!B48</f>
        <v/>
      </c>
      <c r="C26" s="62">
        <f>Données!C48</f>
        <v/>
      </c>
      <c r="D26" s="72">
        <f>Données!E48</f>
        <v/>
      </c>
      <c r="E26" s="67">
        <f>Données!G48</f>
        <v/>
      </c>
      <c r="F26" s="68" t="n"/>
      <c r="G26" s="72">
        <f>Données!H48</f>
        <v/>
      </c>
      <c r="H26" s="73" t="n"/>
    </row>
    <row r="27">
      <c r="B27" s="55">
        <f>Données!B49</f>
        <v/>
      </c>
      <c r="C27" s="62">
        <f>Données!C49</f>
        <v/>
      </c>
      <c r="D27" s="72">
        <f>Données!E49</f>
        <v/>
      </c>
      <c r="E27" s="67">
        <f>Données!G49</f>
        <v/>
      </c>
      <c r="F27" s="68" t="n"/>
      <c r="G27" s="72">
        <f>Données!H49</f>
        <v/>
      </c>
      <c r="H27" s="73" t="n"/>
    </row>
    <row r="28">
      <c r="B28" s="55">
        <f>Données!B50</f>
        <v/>
      </c>
      <c r="C28" s="62">
        <f>Données!C50</f>
        <v/>
      </c>
      <c r="D28" s="72">
        <f>Données!E50</f>
        <v/>
      </c>
      <c r="E28" s="67">
        <f>Données!G50</f>
        <v/>
      </c>
      <c r="F28" s="68" t="n"/>
      <c r="G28" s="72">
        <f>Données!H50</f>
        <v/>
      </c>
      <c r="H28" s="73" t="n"/>
    </row>
    <row r="29">
      <c r="C29" s="28" t="inlineStr">
        <is>
          <t>Médiane des $/m² demandés des annonces A à F (hors sujet)</t>
        </is>
      </c>
      <c r="D29" s="68" t="n"/>
    </row>
    <row r="31">
      <c r="C31" s="28" t="inlineStr">
        <is>
          <t>Réconciliation des indications : comparaison (Grille!C29), affectation (D14), rôle indexé (D18), prix demandés (D29 × 430 ; prix demandé du sujet) — écarts et lecture (6-10 lignes)</t>
        </is>
      </c>
      <c r="D31" s="9" t="inlineStr">
        <is>
          <t>Quelle indication pèse le plus et pourquoi ; que révèlent les écarts ; le prix demandé de 249 900 $ est-il justifié ?…</t>
        </is>
      </c>
      <c r="E31" s="54" t="n"/>
      <c r="F31" s="54" t="n"/>
      <c r="G31" s="54" t="n"/>
      <c r="H31" s="54" t="n"/>
    </row>
    <row r="32">
      <c r="D32" s="54" t="n"/>
      <c r="E32" s="54" t="n"/>
      <c r="F32" s="54" t="n"/>
      <c r="G32" s="54" t="n"/>
      <c r="H32" s="54" t="n"/>
    </row>
    <row r="33">
      <c r="D33" s="54" t="n"/>
      <c r="E33" s="54" t="n"/>
      <c r="F33" s="54" t="n"/>
      <c r="G33" s="54" t="n"/>
      <c r="H33" s="54" t="n"/>
    </row>
    <row r="34">
      <c r="D34" s="54" t="n"/>
      <c r="E34" s="54" t="n"/>
      <c r="F34" s="54" t="n"/>
      <c r="G34" s="54" t="n"/>
      <c r="H34" s="54" t="n"/>
    </row>
    <row r="35" ht="20" customHeight="1">
      <c r="B35" s="5" t="inlineStr">
        <is>
          <t>Question 9 — Risque réglementaire : zones inondables 2026 (D36)</t>
        </is>
      </c>
      <c r="C35" s="6" t="n"/>
      <c r="D35" s="6" t="n"/>
      <c r="E35" s="6" t="n"/>
      <c r="F35" s="6" t="n"/>
      <c r="G35" s="6" t="n"/>
      <c r="H35" s="6" t="n"/>
      <c r="I35" s="6" t="n"/>
    </row>
    <row r="36">
      <c r="C36" s="28" t="inlineStr">
        <is>
          <t>a) diligence de l'évaluateur (date d'évaluation, condition limitative) · b) effet d'un reclassement sur la valeur (appui : vente V9) · c) recommandation à l'acheteur (6-10 lignes)</t>
        </is>
      </c>
      <c r="D36" s="9" t="inlineStr">
        <is>
          <t>Réponse ancrée dans le tableau 7 et la vente V9 (919, rue Jacques-Cartier)…</t>
        </is>
      </c>
      <c r="E36" s="54" t="n"/>
      <c r="F36" s="54" t="n"/>
      <c r="G36" s="54" t="n"/>
      <c r="H36" s="54" t="n"/>
    </row>
    <row r="37">
      <c r="D37" s="54" t="n"/>
      <c r="E37" s="54" t="n"/>
      <c r="F37" s="54" t="n"/>
      <c r="G37" s="54" t="n"/>
      <c r="H37" s="54" t="n"/>
    </row>
    <row r="38">
      <c r="D38" s="54" t="n"/>
      <c r="E38" s="54" t="n"/>
      <c r="F38" s="54" t="n"/>
      <c r="G38" s="54" t="n"/>
      <c r="H38" s="54" t="n"/>
    </row>
    <row r="39">
      <c r="D39" s="54" t="n"/>
      <c r="E39" s="54" t="n"/>
      <c r="F39" s="54" t="n"/>
      <c r="G39" s="54" t="n"/>
      <c r="H39" s="54" t="n"/>
    </row>
    <row r="40">
      <c r="D40" s="54" t="n"/>
      <c r="E40" s="54" t="n"/>
      <c r="F40" s="54" t="n"/>
      <c r="G40" s="54" t="n"/>
      <c r="H40" s="54" t="n"/>
    </row>
  </sheetData>
  <mergeCells count="15">
    <mergeCell ref="B8:C8"/>
    <mergeCell ref="B6:C6"/>
    <mergeCell ref="B7:C7"/>
    <mergeCell ref="B11:C11"/>
    <mergeCell ref="B5:C5"/>
    <mergeCell ref="B2:I2"/>
    <mergeCell ref="B16:I16"/>
    <mergeCell ref="B10:C10"/>
    <mergeCell ref="B20:I20"/>
    <mergeCell ref="D36:H40"/>
    <mergeCell ref="B9:C9"/>
    <mergeCell ref="B1:I1"/>
    <mergeCell ref="B35:I35"/>
    <mergeCell ref="B4:I4"/>
    <mergeCell ref="D31:H34"/>
  </mergeCells>
  <conditionalFormatting sqref="F22:F28">
    <cfRule type="dataBar" priority="1">
      <dataBar showValue="1">
        <cfvo type="num" val="300"/>
        <cfvo type="num" val="700"/>
        <color rgb="000066B3"/>
      </dataBar>
    </cfRule>
  </conditionalFormatting>
  <printOptions horizontalCentered="1"/>
  <pageMargins left="0.75" right="0.75" top="1" bottom="1" header="0.5" footer="0.5"/>
  <pageSetup orientation="landscape" fitToHeight="0" fitToWidth="1"/>
  <headerFooter>
    <oddHeader/>
    <oddFooter>&amp;LIMM1033-20 · TP1 · UQO Éval&amp;CMéthodes de contrôle — questions 8 et 9&amp;RPage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BCCAE"/>
    <outlinePr summaryBelow="1" summaryRight="1"/>
    <pageSetUpPr fitToPage="1"/>
  </sheetPr>
  <dimension ref="A1:N26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3" customWidth="1" min="8" max="8"/>
    <col width="16" customWidth="1" min="9" max="9"/>
    <col width="14" customWidth="1" min="10" max="10"/>
    <col width="14" customWidth="1" min="11" max="11"/>
    <col width="3" customWidth="1" min="12" max="12"/>
    <col width="20" customWidth="1" min="13" max="13"/>
    <col width="14" customWidth="1" min="14" max="14"/>
  </cols>
  <sheetData>
    <row r="1" ht="30" customHeight="1">
      <c r="A1" s="1" t="n"/>
      <c r="B1" s="2" t="inlineStr">
        <is>
          <t>Dashboard — 46, rue Michaud (Saint-Rosaire) : valeur du terrain et test du prix demandé</t>
        </is>
      </c>
      <c r="C1" s="1" t="n"/>
      <c r="D1" s="1" t="n"/>
      <c r="E1" s="1" t="n"/>
      <c r="F1" s="1" t="n"/>
      <c r="G1" s="1" t="n"/>
      <c r="H1" s="1" t="n"/>
    </row>
    <row r="2" ht="18" customHeight="1">
      <c r="A2" s="1" t="n"/>
      <c r="B2" s="3" t="inlineStr">
        <is>
          <t>Question 10 : KPI par formule, verdict, graphiques, note à l'acheteur (onglet Note). Aucun chiffre tapé à la main.</t>
        </is>
      </c>
      <c r="C2" s="1" t="n"/>
      <c r="D2" s="1" t="n"/>
      <c r="E2" s="1" t="n"/>
      <c r="F2" s="1" t="n"/>
      <c r="G2" s="1" t="n"/>
      <c r="H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0" customHeight="1">
      <c r="B4" s="5" t="inlineStr">
        <is>
          <t>Indicateurs clés — les 4 cartes jaunes attendent VOS formules (question 10a)</t>
        </is>
      </c>
      <c r="C4" s="6" t="n"/>
      <c r="D4" s="6" t="n"/>
      <c r="E4" s="6" t="n"/>
      <c r="F4" s="6" t="n"/>
      <c r="G4" s="6" t="n"/>
    </row>
    <row r="5" ht="30" customHeight="1">
      <c r="B5" s="74" t="inlineStr">
        <is>
          <t>$/m² RETENU (COMPARAISON)</t>
        </is>
      </c>
      <c r="C5" s="74" t="inlineStr">
        <is>
          <t>VALEUR CONCLUE</t>
        </is>
      </c>
      <c r="D5" s="75" t="inlineStr">
        <is>
          <t>INDICATION PAR AFFECTATION</t>
        </is>
      </c>
      <c r="E5" s="75" t="inlineStr">
        <is>
          <t>INDICATION PAR RÔLE INDEXÉ</t>
        </is>
      </c>
      <c r="F5" s="76" t="inlineStr">
        <is>
          <t>ÉCART PRIX DEMANDÉ / VALEUR</t>
        </is>
      </c>
      <c r="G5" s="77" t="inlineStr">
        <is>
          <t>AJUST. BRUT MOYEN (RETENUES)</t>
        </is>
      </c>
    </row>
    <row r="6" ht="34" customHeight="1">
      <c r="B6" s="78">
        <f>IFERROR(Grille!C27,"—")</f>
        <v/>
      </c>
      <c r="C6" s="79">
        <f>IFERROR(Grille!C29,"—")</f>
        <v/>
      </c>
      <c r="D6" s="80" t="n"/>
      <c r="E6" s="80" t="n"/>
      <c r="F6" s="81" t="n"/>
      <c r="G6" s="81" t="n"/>
    </row>
    <row r="7" ht="22" customHeight="1">
      <c r="B7" s="82" t="inlineStr">
        <is>
          <t>Grille!C27</t>
        </is>
      </c>
      <c r="C7" s="82" t="inlineStr">
        <is>
          <t>Grille!C29</t>
        </is>
      </c>
      <c r="D7" s="83" t="inlineStr">
        <is>
          <t>Contrôle!D14</t>
        </is>
      </c>
      <c r="E7" s="83" t="inlineStr">
        <is>
          <t>Contrôle!D18</t>
        </is>
      </c>
      <c r="F7" s="83" t="inlineStr">
        <is>
          <t>Grille!C30</t>
        </is>
      </c>
      <c r="G7" s="83" t="inlineStr">
        <is>
          <t>MOYENNE.SI sur Grille!C9:K9 = "Retenir", Grille!C23:K23</t>
        </is>
      </c>
    </row>
    <row r="8" ht="30" customHeight="1">
      <c r="B8" s="84" t="inlineStr">
        <is>
          <t>VERDICT →</t>
        </is>
      </c>
      <c r="C8" s="85" t="n"/>
    </row>
    <row r="10">
      <c r="M10" s="86" t="inlineStr">
        <is>
          <t>Indication</t>
        </is>
      </c>
      <c r="N10" s="86" t="inlineStr">
        <is>
          <t>Valeur ($)</t>
        </is>
      </c>
    </row>
    <row r="11">
      <c r="M11" s="86" t="inlineStr">
        <is>
          <t>Comparaison directe</t>
        </is>
      </c>
      <c r="N11" s="87">
        <f>Grille!C29</f>
        <v/>
      </c>
    </row>
    <row r="12">
      <c r="M12" s="86" t="inlineStr">
        <is>
          <t>Affectation</t>
        </is>
      </c>
      <c r="N12" s="87">
        <f>Contrôle!D14</f>
        <v/>
      </c>
    </row>
    <row r="13">
      <c r="M13" s="86" t="inlineStr">
        <is>
          <t>Rôle indexé</t>
        </is>
      </c>
      <c r="N13" s="87">
        <f>Contrôle!D18</f>
        <v/>
      </c>
    </row>
    <row r="14">
      <c r="M14" s="86" t="inlineStr">
        <is>
          <t>Prix demandé (sujet)</t>
        </is>
      </c>
      <c r="N14" s="87">
        <f>Données!D16</f>
        <v/>
      </c>
    </row>
    <row r="15">
      <c r="M15" s="86" t="inlineStr">
        <is>
          <t>Médiane $/m² demandés × 430</t>
        </is>
      </c>
      <c r="N15" s="87">
        <f>Contrôle!D29*Données!D8</f>
        <v/>
      </c>
    </row>
    <row r="16">
      <c r="M16" s="22" t="inlineStr">
        <is>
          <t>Table source du graphique 2 — ne pas modifier.</t>
        </is>
      </c>
    </row>
    <row r="25" ht="20" customHeight="1">
      <c r="B25" s="5" t="inlineStr">
        <is>
          <t>Graphique 3 (question 10c) : ajoutez ci-dessous votre graphique — p. ex. tendance du ratio prix/rôle (Analyse!B11:C15) ou $/m² demandés (Contrôle!F22:F28)</t>
        </is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</row>
    <row r="26">
      <c r="B26" s="88" t="inlineStr">
        <is>
          <t>◻ Votre 3e graphique ici (titre + axes étiquetés)</t>
        </is>
      </c>
    </row>
  </sheetData>
  <mergeCells count="6">
    <mergeCell ref="B2:G2"/>
    <mergeCell ref="B25:M25"/>
    <mergeCell ref="C8:F8"/>
    <mergeCell ref="B1:G1"/>
    <mergeCell ref="B4:G4"/>
    <mergeCell ref="M16:N16"/>
  </mergeCells>
  <conditionalFormatting sqref="C8">
    <cfRule type="expression" priority="1" dxfId="6">
      <formula>$C$8="Prix demandé justifié (écart ≤ 5 %)"</formula>
    </cfRule>
    <cfRule type="expression" priority="2" dxfId="4">
      <formula>$C$8="Prix demandé au-dessus de la valeur — négocier"</formula>
    </cfRule>
    <cfRule type="expression" priority="3" dxfId="3">
      <formula>$C$8="Prix demandé sous la valeur — offre rapide"</formula>
    </cfRule>
  </conditionalFormatting>
  <dataValidations count="1">
    <dataValidation sqref="C8" showDropDown="0" showInputMessage="0" showErrorMessage="0" allowBlank="1" type="list">
      <formula1>"Prix demandé justifié (écart ≤ 5 %),Prix demandé au-dessus de la valeur — négocier,Prix demandé sous la valeur — offre rapide"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&amp;LIMM1033-20 · TP1 · UQO Éval&amp;CDashboard — question 10&amp;RPage &amp;P /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58595B"/>
    <outlinePr summaryBelow="1" summaryRight="1"/>
    <pageSetUpPr fitToPage="1"/>
  </sheetPr>
  <dimension ref="A1:D23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92" customWidth="1" min="3" max="3"/>
  </cols>
  <sheetData>
    <row r="1" ht="30" customHeight="1">
      <c r="A1" s="1" t="n"/>
      <c r="B1" s="2" t="inlineStr">
        <is>
          <t>Note à l'acheteur — avant l'offre d'achat</t>
        </is>
      </c>
      <c r="C1" s="1" t="n"/>
      <c r="D1" s="1" t="n"/>
    </row>
    <row r="2" ht="18" customHeight="1">
      <c r="A2" s="1" t="n"/>
      <c r="B2" s="3" t="inlineStr">
        <is>
          <t>Question 10 — une page, ton professionnel, chaque affirmation ancrée dans un chiffre du classeur (citez la cellule).</t>
        </is>
      </c>
      <c r="C2" s="1" t="n"/>
      <c r="D2" s="1" t="n"/>
    </row>
    <row r="3" ht="4" customHeight="1">
      <c r="A3" s="4" t="n"/>
      <c r="B3" s="4" t="n"/>
      <c r="C3" s="4" t="n"/>
      <c r="D3" s="4" t="n"/>
    </row>
    <row r="5" ht="40" customHeight="1">
      <c r="B5" s="7" t="inlineStr">
        <is>
          <t>Conclusion de valeur (valeur conclue, $/m² retenu, fourchette des ventes retenues)</t>
        </is>
      </c>
      <c r="C5" s="8" t="n"/>
    </row>
    <row r="6" ht="40" customHeight="1"/>
    <row r="8" ht="40" customHeight="1">
      <c r="B8" s="7" t="inlineStr">
        <is>
          <t>Le prix demandé est-il justifié ? Écart chiffré, verdict</t>
        </is>
      </c>
      <c r="C8" s="8" t="n"/>
    </row>
    <row r="9" ht="40" customHeight="1"/>
    <row r="11" ht="40" customHeight="1">
      <c r="B11" s="7" t="inlineStr">
        <is>
          <t>Ce que disent les méthodes de contrôle (affectation, rôle indexé, prix demandés)</t>
        </is>
      </c>
      <c r="C11" s="8" t="n"/>
    </row>
    <row r="12" ht="40" customHeight="1"/>
    <row r="14" ht="40" customHeight="1">
      <c r="B14" s="7" t="inlineStr">
        <is>
          <t>Offre d'achat suggérée et marge de négociation</t>
        </is>
      </c>
      <c r="C14" s="8" t="n"/>
    </row>
    <row r="15" ht="40" customHeight="1"/>
    <row r="17" ht="40" customHeight="1">
      <c r="B17" s="7" t="inlineStr">
        <is>
          <t>Risque réglementaire (zones inondables 2026) et vérifications à faire avant l'achat</t>
        </is>
      </c>
      <c r="C17" s="8" t="n"/>
    </row>
    <row r="18" ht="40" customHeight="1"/>
    <row r="20" ht="40" customHeight="1">
      <c r="B20" s="7" t="inlineStr">
        <is>
          <t>Limites du travail (données du rôle sans inspection, taille de l'échantillon, prix demandés ≠ ventes)</t>
        </is>
      </c>
      <c r="C20" s="8" t="n"/>
    </row>
    <row r="21" ht="40" customHeight="1"/>
    <row r="23">
      <c r="B23" s="22" t="inlineStr">
        <is>
          <t>Exportez cette page en PDF (Fichier → Enregistrer sous → PDF) pour la seconde partie de la remise.</t>
        </is>
      </c>
    </row>
  </sheetData>
  <mergeCells count="9">
    <mergeCell ref="B2:C2"/>
    <mergeCell ref="C8:C9"/>
    <mergeCell ref="C17:C18"/>
    <mergeCell ref="C20:C21"/>
    <mergeCell ref="B23:C23"/>
    <mergeCell ref="C11:C12"/>
    <mergeCell ref="B1:C1"/>
    <mergeCell ref="C14:C15"/>
    <mergeCell ref="C5:C6"/>
  </mergeCells>
  <printOptions horizontalCentered="1"/>
  <pageMargins left="0.75" right="0.75" top="1" bottom="1" header="0.5" footer="0.5"/>
  <pageSetup orientation="portrait" fitToHeight="0" fitToWidth="1"/>
  <headerFooter>
    <oddHeader/>
    <oddFooter>&amp;LIMM1033-20 · TP1 · UQO Éval&amp;CNote à l'acheteur — question 10&amp;RPage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2026-09-24T17:37:52Z</dcterms:created>
  <dcterms:modified xmlns:dcterms="http://purl.org/dc/terms/" xmlns:xsi="http://www.w3.org/2001/XMLSchema-instance" xsi:type="dcterms:W3CDTF">2026-09-24T17:37:52Z</dcterms:modified>
</cp:coreProperties>
</file>